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filterPrivacy="1"/>
  <xr:revisionPtr revIDLastSave="0" documentId="13_ncr:1_{8DB4C37E-1D01-4C3D-96A0-082156A57134}" xr6:coauthVersionLast="36" xr6:coauthVersionMax="36" xr10:uidLastSave="{00000000-0000-0000-0000-000000000000}"/>
  <bookViews>
    <workbookView xWindow="0" yWindow="0" windowWidth="23040" windowHeight="9540" activeTab="1" xr2:uid="{00000000-000D-0000-FFFF-FFFF00000000}"/>
  </bookViews>
  <sheets>
    <sheet name="Tabela indykatywna" sheetId="1" r:id="rId1"/>
    <sheet name="ZI" sheetId="2" r:id="rId2"/>
  </sheets>
  <definedNames>
    <definedName name="_xlnm._FilterDatabase" localSheetId="0" hidden="1">'Tabela indykatywna'!$A$6:$Q$6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4" i="2" l="1"/>
  <c r="G163" i="2"/>
  <c r="G159" i="2"/>
  <c r="G155" i="2"/>
  <c r="G153" i="2"/>
  <c r="G135" i="2"/>
  <c r="G109" i="2"/>
  <c r="G106" i="2"/>
  <c r="G88" i="2"/>
  <c r="G33" i="2"/>
  <c r="F152" i="2" l="1"/>
  <c r="F150" i="2"/>
  <c r="F147" i="2"/>
  <c r="F136" i="2"/>
  <c r="N67" i="1" l="1"/>
  <c r="N66" i="1"/>
  <c r="N65" i="1"/>
  <c r="N64" i="1"/>
  <c r="N75" i="1"/>
  <c r="N29" i="1"/>
  <c r="N38" i="1"/>
  <c r="N26" i="1"/>
  <c r="N23" i="1"/>
  <c r="F61" i="1" l="1"/>
  <c r="G61" i="1"/>
  <c r="H61" i="1"/>
  <c r="I61" i="1"/>
  <c r="L61" i="1"/>
  <c r="M61" i="1"/>
  <c r="N61" i="1"/>
  <c r="O61" i="1"/>
  <c r="Q61" i="1"/>
  <c r="F14" i="1"/>
  <c r="G14" i="1"/>
  <c r="H14" i="1"/>
  <c r="I14" i="1"/>
  <c r="L14" i="1"/>
  <c r="M14" i="1"/>
  <c r="N14" i="1"/>
  <c r="O14" i="1"/>
  <c r="Q14" i="1"/>
  <c r="Q7" i="1"/>
  <c r="F7" i="1"/>
  <c r="G7" i="1"/>
  <c r="H7" i="1"/>
  <c r="I7" i="1"/>
  <c r="L7" i="1"/>
  <c r="M7" i="1"/>
  <c r="N7" i="1"/>
  <c r="O7" i="1"/>
  <c r="E8" i="1" l="1"/>
  <c r="O74" i="1" l="1"/>
  <c r="K79" i="1" l="1"/>
  <c r="J79" i="1" s="1"/>
  <c r="J78" i="1" s="1"/>
  <c r="K77" i="1"/>
  <c r="J77" i="1" s="1"/>
  <c r="J76" i="1" s="1"/>
  <c r="K75" i="1"/>
  <c r="J75" i="1" s="1"/>
  <c r="J74" i="1" s="1"/>
  <c r="K73" i="1"/>
  <c r="J73" i="1" s="1"/>
  <c r="K72" i="1"/>
  <c r="J72" i="1" s="1"/>
  <c r="K71" i="1"/>
  <c r="J71" i="1" s="1"/>
  <c r="K70" i="1"/>
  <c r="J70" i="1" s="1"/>
  <c r="K69" i="1"/>
  <c r="J69" i="1" s="1"/>
  <c r="K68" i="1"/>
  <c r="J68" i="1" s="1"/>
  <c r="K67" i="1"/>
  <c r="J67" i="1" s="1"/>
  <c r="K66" i="1"/>
  <c r="J66" i="1" s="1"/>
  <c r="K65" i="1"/>
  <c r="J65" i="1" s="1"/>
  <c r="K64" i="1"/>
  <c r="J64" i="1" s="1"/>
  <c r="K63" i="1"/>
  <c r="J63" i="1" s="1"/>
  <c r="K62" i="1"/>
  <c r="K60" i="1"/>
  <c r="J60" i="1" s="1"/>
  <c r="K59" i="1"/>
  <c r="J59" i="1" s="1"/>
  <c r="K58" i="1"/>
  <c r="J58" i="1" s="1"/>
  <c r="K57" i="1"/>
  <c r="J57" i="1" s="1"/>
  <c r="K56" i="1"/>
  <c r="J56" i="1" s="1"/>
  <c r="K55" i="1"/>
  <c r="J55" i="1" s="1"/>
  <c r="K54" i="1"/>
  <c r="J54" i="1" s="1"/>
  <c r="K53" i="1"/>
  <c r="J53" i="1" s="1"/>
  <c r="K52" i="1"/>
  <c r="J52" i="1" s="1"/>
  <c r="K51" i="1"/>
  <c r="J51" i="1" s="1"/>
  <c r="K50" i="1"/>
  <c r="J50" i="1" s="1"/>
  <c r="K49" i="1"/>
  <c r="J49" i="1" s="1"/>
  <c r="K48" i="1"/>
  <c r="J48" i="1" s="1"/>
  <c r="K47" i="1"/>
  <c r="J47" i="1" s="1"/>
  <c r="K46" i="1"/>
  <c r="J46" i="1" s="1"/>
  <c r="K45" i="1"/>
  <c r="J45" i="1" s="1"/>
  <c r="K44" i="1"/>
  <c r="J44" i="1" s="1"/>
  <c r="K43" i="1"/>
  <c r="J43" i="1" s="1"/>
  <c r="K42" i="1"/>
  <c r="J42" i="1" s="1"/>
  <c r="K41" i="1"/>
  <c r="J41" i="1"/>
  <c r="K40" i="1"/>
  <c r="J40" i="1" s="1"/>
  <c r="K31" i="1"/>
  <c r="J31" i="1" s="1"/>
  <c r="K30" i="1"/>
  <c r="J30" i="1" s="1"/>
  <c r="K29" i="1"/>
  <c r="J29" i="1" s="1"/>
  <c r="K28" i="1"/>
  <c r="J28" i="1" s="1"/>
  <c r="K27" i="1"/>
  <c r="J27" i="1" s="1"/>
  <c r="K26" i="1"/>
  <c r="J26" i="1" s="1"/>
  <c r="K25" i="1"/>
  <c r="J25" i="1" s="1"/>
  <c r="K24" i="1"/>
  <c r="J24" i="1" s="1"/>
  <c r="K23" i="1"/>
  <c r="J23" i="1" s="1"/>
  <c r="K22" i="1"/>
  <c r="J22" i="1" s="1"/>
  <c r="K21" i="1"/>
  <c r="J21" i="1" s="1"/>
  <c r="K20" i="1"/>
  <c r="J20" i="1" s="1"/>
  <c r="K19" i="1"/>
  <c r="J19" i="1" s="1"/>
  <c r="K18" i="1"/>
  <c r="J18" i="1" s="1"/>
  <c r="K17" i="1"/>
  <c r="J17" i="1" s="1"/>
  <c r="K16" i="1"/>
  <c r="J16" i="1" s="1"/>
  <c r="K15" i="1"/>
  <c r="K13" i="1"/>
  <c r="J13" i="1" s="1"/>
  <c r="K12" i="1"/>
  <c r="J12" i="1" s="1"/>
  <c r="K11" i="1"/>
  <c r="J11" i="1" s="1"/>
  <c r="K10" i="1"/>
  <c r="J10" i="1" s="1"/>
  <c r="K9" i="1"/>
  <c r="K8" i="1"/>
  <c r="J8" i="1" s="1"/>
  <c r="E79" i="1"/>
  <c r="E77" i="1"/>
  <c r="E76" i="1" s="1"/>
  <c r="E75" i="1"/>
  <c r="E74" i="1" s="1"/>
  <c r="E73" i="1"/>
  <c r="E72" i="1"/>
  <c r="E71" i="1"/>
  <c r="E70" i="1"/>
  <c r="E69" i="1"/>
  <c r="E68" i="1"/>
  <c r="E67" i="1"/>
  <c r="E66" i="1"/>
  <c r="E65" i="1"/>
  <c r="E64" i="1"/>
  <c r="E63" i="1"/>
  <c r="E62" i="1"/>
  <c r="E60" i="1"/>
  <c r="E59" i="1"/>
  <c r="E58" i="1"/>
  <c r="E57" i="1"/>
  <c r="E56" i="1"/>
  <c r="E55" i="1"/>
  <c r="P55" i="1" s="1"/>
  <c r="E54" i="1"/>
  <c r="P54" i="1" s="1"/>
  <c r="E53" i="1"/>
  <c r="E52" i="1"/>
  <c r="E51" i="1"/>
  <c r="E50" i="1"/>
  <c r="P50" i="1" s="1"/>
  <c r="E49" i="1"/>
  <c r="E48" i="1"/>
  <c r="E47" i="1"/>
  <c r="P47" i="1" s="1"/>
  <c r="E46" i="1"/>
  <c r="E45" i="1"/>
  <c r="E44" i="1"/>
  <c r="E43" i="1"/>
  <c r="E42" i="1"/>
  <c r="P42" i="1" s="1"/>
  <c r="E41" i="1"/>
  <c r="E40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E11" i="1"/>
  <c r="E10" i="1"/>
  <c r="E9" i="1"/>
  <c r="F39" i="1"/>
  <c r="G39" i="1"/>
  <c r="H39" i="1"/>
  <c r="I39" i="1"/>
  <c r="L39" i="1"/>
  <c r="M39" i="1"/>
  <c r="N39" i="1"/>
  <c r="O39" i="1"/>
  <c r="Q39" i="1"/>
  <c r="F78" i="1"/>
  <c r="G78" i="1"/>
  <c r="H78" i="1"/>
  <c r="I78" i="1"/>
  <c r="L78" i="1"/>
  <c r="M78" i="1"/>
  <c r="N78" i="1"/>
  <c r="O78" i="1"/>
  <c r="Q78" i="1"/>
  <c r="F76" i="1"/>
  <c r="G76" i="1"/>
  <c r="H76" i="1"/>
  <c r="I76" i="1"/>
  <c r="K76" i="1"/>
  <c r="L76" i="1"/>
  <c r="M76" i="1"/>
  <c r="N76" i="1"/>
  <c r="O76" i="1"/>
  <c r="Q76" i="1"/>
  <c r="F74" i="1"/>
  <c r="G74" i="1"/>
  <c r="H74" i="1"/>
  <c r="I74" i="1"/>
  <c r="L74" i="1"/>
  <c r="M74" i="1"/>
  <c r="N74" i="1"/>
  <c r="Q74" i="1"/>
  <c r="F36" i="1"/>
  <c r="G36" i="1"/>
  <c r="H36" i="1"/>
  <c r="I36" i="1"/>
  <c r="L36" i="1"/>
  <c r="M36" i="1"/>
  <c r="N36" i="1"/>
  <c r="O36" i="1"/>
  <c r="Q36" i="1"/>
  <c r="F32" i="1"/>
  <c r="G32" i="1"/>
  <c r="H32" i="1"/>
  <c r="I32" i="1"/>
  <c r="L32" i="1"/>
  <c r="M32" i="1"/>
  <c r="N32" i="1"/>
  <c r="O32" i="1"/>
  <c r="Q32" i="1"/>
  <c r="P72" i="1" l="1"/>
  <c r="K61" i="1"/>
  <c r="K14" i="1"/>
  <c r="E61" i="1"/>
  <c r="E14" i="1"/>
  <c r="J9" i="1"/>
  <c r="J7" i="1" s="1"/>
  <c r="K7" i="1"/>
  <c r="P8" i="1"/>
  <c r="E7" i="1"/>
  <c r="P30" i="1"/>
  <c r="J62" i="1"/>
  <c r="Q80" i="1"/>
  <c r="G80" i="1"/>
  <c r="P29" i="1"/>
  <c r="L80" i="1"/>
  <c r="P11" i="1"/>
  <c r="P63" i="1"/>
  <c r="P71" i="1"/>
  <c r="P22" i="1"/>
  <c r="P31" i="1"/>
  <c r="P10" i="1"/>
  <c r="P19" i="1"/>
  <c r="P27" i="1"/>
  <c r="P23" i="1"/>
  <c r="P44" i="1"/>
  <c r="P48" i="1"/>
  <c r="P56" i="1"/>
  <c r="P60" i="1"/>
  <c r="P65" i="1"/>
  <c r="P69" i="1"/>
  <c r="P73" i="1"/>
  <c r="P66" i="1"/>
  <c r="P20" i="1"/>
  <c r="P28" i="1"/>
  <c r="P17" i="1"/>
  <c r="P21" i="1"/>
  <c r="P25" i="1"/>
  <c r="P12" i="1"/>
  <c r="P43" i="1"/>
  <c r="P59" i="1"/>
  <c r="P52" i="1"/>
  <c r="P41" i="1"/>
  <c r="P45" i="1"/>
  <c r="P49" i="1"/>
  <c r="P53" i="1"/>
  <c r="P57" i="1"/>
  <c r="P51" i="1"/>
  <c r="P46" i="1"/>
  <c r="P58" i="1"/>
  <c r="O80" i="1"/>
  <c r="F80" i="1"/>
  <c r="P26" i="1"/>
  <c r="P18" i="1"/>
  <c r="P16" i="1"/>
  <c r="P24" i="1"/>
  <c r="P13" i="1"/>
  <c r="J15" i="1"/>
  <c r="J14" i="1" s="1"/>
  <c r="P40" i="1"/>
  <c r="N80" i="1"/>
  <c r="H80" i="1"/>
  <c r="E39" i="1"/>
  <c r="E80" i="1" s="1"/>
  <c r="P70" i="1"/>
  <c r="P68" i="1"/>
  <c r="P67" i="1"/>
  <c r="P64" i="1"/>
  <c r="N81" i="1"/>
  <c r="K78" i="1"/>
  <c r="P79" i="1"/>
  <c r="L81" i="1"/>
  <c r="E78" i="1"/>
  <c r="M80" i="1"/>
  <c r="I80" i="1"/>
  <c r="P77" i="1"/>
  <c r="K74" i="1"/>
  <c r="P75" i="1"/>
  <c r="J39" i="1"/>
  <c r="J80" i="1" s="1"/>
  <c r="K39" i="1"/>
  <c r="K80" i="1" s="1"/>
  <c r="F81" i="1"/>
  <c r="H81" i="1"/>
  <c r="Q81" i="1"/>
  <c r="Q82" i="1" s="1"/>
  <c r="M81" i="1"/>
  <c r="I81" i="1"/>
  <c r="O81" i="1"/>
  <c r="G81" i="1"/>
  <c r="E34" i="1"/>
  <c r="E35" i="1"/>
  <c r="E33" i="1"/>
  <c r="E38" i="1"/>
  <c r="E37" i="1"/>
  <c r="P9" i="1" l="1"/>
  <c r="P7" i="1" s="1"/>
  <c r="P62" i="1"/>
  <c r="P61" i="1" s="1"/>
  <c r="J61" i="1"/>
  <c r="P78" i="1"/>
  <c r="P74" i="1"/>
  <c r="P76" i="1"/>
  <c r="G82" i="1"/>
  <c r="L82" i="1"/>
  <c r="H82" i="1"/>
  <c r="F82" i="1"/>
  <c r="N82" i="1"/>
  <c r="P39" i="1"/>
  <c r="P80" i="1" s="1"/>
  <c r="O82" i="1"/>
  <c r="P15" i="1"/>
  <c r="P14" i="1" s="1"/>
  <c r="M82" i="1"/>
  <c r="I82" i="1"/>
  <c r="K34" i="1"/>
  <c r="J34" i="1" s="1"/>
  <c r="K35" i="1"/>
  <c r="J35" i="1" s="1"/>
  <c r="K37" i="1"/>
  <c r="K38" i="1"/>
  <c r="J38" i="1" s="1"/>
  <c r="K33" i="1"/>
  <c r="J37" i="1" l="1"/>
  <c r="J36" i="1" s="1"/>
  <c r="K36" i="1"/>
  <c r="J33" i="1"/>
  <c r="J32" i="1" s="1"/>
  <c r="K32" i="1"/>
  <c r="P35" i="1"/>
  <c r="P34" i="1"/>
  <c r="E36" i="1"/>
  <c r="P38" i="1"/>
  <c r="E32" i="1"/>
  <c r="K81" i="1" l="1"/>
  <c r="K82" i="1" s="1"/>
  <c r="J81" i="1"/>
  <c r="J82" i="1" s="1"/>
  <c r="E81" i="1"/>
  <c r="E82" i="1" s="1"/>
  <c r="P33" i="1"/>
  <c r="P37" i="1"/>
  <c r="P36" i="1" l="1"/>
  <c r="P32" i="1"/>
  <c r="P81" i="1" l="1"/>
  <c r="P82" i="1" s="1"/>
</calcChain>
</file>

<file path=xl/sharedStrings.xml><?xml version="1.0" encoding="utf-8"?>
<sst xmlns="http://schemas.openxmlformats.org/spreadsheetml/2006/main" count="601" uniqueCount="268">
  <si>
    <t>Priorytet (numer)</t>
  </si>
  <si>
    <t>Cel szczegółowy (numer)</t>
  </si>
  <si>
    <t>Kategorie regionów</t>
  </si>
  <si>
    <t>Wsparcie UE</t>
  </si>
  <si>
    <t>ogółem</t>
  </si>
  <si>
    <t>FS</t>
  </si>
  <si>
    <t>EFRR</t>
  </si>
  <si>
    <t>EFS+</t>
  </si>
  <si>
    <t>FST (*)</t>
  </si>
  <si>
    <t>Wkład krajowy</t>
  </si>
  <si>
    <t>Krajowe środki publiczne</t>
  </si>
  <si>
    <t>budżet państwa (**)</t>
  </si>
  <si>
    <t>budżet JST</t>
  </si>
  <si>
    <t>inne</t>
  </si>
  <si>
    <t>Krajowe środki prywatne</t>
  </si>
  <si>
    <t>Finanowanie ogółem</t>
  </si>
  <si>
    <t>Wkład EBI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</si>
  <si>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</si>
  <si>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</si>
  <si>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</si>
  <si>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</si>
  <si>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</si>
  <si>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</si>
  <si>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</si>
  <si>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</si>
  <si>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</si>
  <si>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</si>
  <si>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l</t>
  </si>
  <si>
    <t>m</t>
  </si>
  <si>
    <t>k</t>
  </si>
  <si>
    <t>=b+c+d+e</t>
  </si>
  <si>
    <t>=g+k</t>
  </si>
  <si>
    <t>=h+i+j</t>
  </si>
  <si>
    <t>=a+f</t>
  </si>
  <si>
    <t>Priorytet 1</t>
  </si>
  <si>
    <t>Priorytet 2</t>
  </si>
  <si>
    <t>Priorytet 3</t>
  </si>
  <si>
    <t>Priorytet 4</t>
  </si>
  <si>
    <t>Priorytet 5</t>
  </si>
  <si>
    <t>Priorytet 6</t>
  </si>
  <si>
    <t>Priorytet 7</t>
  </si>
  <si>
    <t>Priorytet 8</t>
  </si>
  <si>
    <t>Priorytet 9</t>
  </si>
  <si>
    <t>słabiej rozwinięte</t>
  </si>
  <si>
    <t>Infrastruktura drogowa</t>
  </si>
  <si>
    <t>Tabor kolejowy</t>
  </si>
  <si>
    <t>Mobilność miejska</t>
  </si>
  <si>
    <t>Mobilność miejska – ZIT na terenie obszaru metropolitalnego</t>
  </si>
  <si>
    <t>Mobilność miejska – ZIT poza terenem obszaru metropolitalnego</t>
  </si>
  <si>
    <t>Działanie 3.1</t>
  </si>
  <si>
    <t>Działanie 3.2</t>
  </si>
  <si>
    <t>Działanie 3.3</t>
  </si>
  <si>
    <t>Działanie 4.1</t>
  </si>
  <si>
    <t>Działanie 4.2</t>
  </si>
  <si>
    <t>Fundusze europejskie dla mobilnego Pomorza</t>
  </si>
  <si>
    <t>Fundusze europejskie dla lepiej połączonego Pomorza</t>
  </si>
  <si>
    <t>Badania i innowacje w przedsiębiorstwach</t>
  </si>
  <si>
    <t>Badania i innowacje w przedsiębiorstwach – wsparcie pozadotacyjne</t>
  </si>
  <si>
    <t>Potencjał klastrów i Inteligentnych Specjalizacji Pomorza</t>
  </si>
  <si>
    <t>E-usługi publiczne</t>
  </si>
  <si>
    <t>Wsparcie przedsiębiorstw</t>
  </si>
  <si>
    <t>Wsparcie MŚP – wsparcie pozadotacyjne</t>
  </si>
  <si>
    <t>Fundusze europejskie dla konkurencyjnego i inteligentnego Pomorza</t>
  </si>
  <si>
    <t>Fundusze europejskie dla zielonego Pomorza</t>
  </si>
  <si>
    <t>Efektywność energetyczna</t>
  </si>
  <si>
    <t xml:space="preserve">Efektywność energetyczna – ZIT na terenie obszaru metropolitalnego </t>
  </si>
  <si>
    <t>Efektywność energetyczna – ZIT poza terenem obszaru metropolitalnego</t>
  </si>
  <si>
    <t>Efektywność energetyczna – programy rewitalizacji</t>
  </si>
  <si>
    <t>Efektywność energetyczna – wsparcie pozadotacyjne</t>
  </si>
  <si>
    <t>Odnawialne źródła energii</t>
  </si>
  <si>
    <t>Odnawialne źródła energii – RLKS</t>
  </si>
  <si>
    <t>Odnawialne źródła energii – wsparcie pozadotacyjne</t>
  </si>
  <si>
    <t>Przystosowanie do zmian klimatu</t>
  </si>
  <si>
    <t>Przystosowanie do zmian klimatu – ZIT na terenie obszaru metropolitalnego</t>
  </si>
  <si>
    <t>Przystosowanie do zmian klimatu – ZIT poza terenem obszaru metropolitalnego</t>
  </si>
  <si>
    <t>Zrównoważona gospodarka wodna</t>
  </si>
  <si>
    <t>Gospodarka o obiegu zamkniętym</t>
  </si>
  <si>
    <t>Gospodarka o obiegu zamkniętym – wsparcie pozadotacyjne</t>
  </si>
  <si>
    <t xml:space="preserve">Różnorodność biologiczna i krajobrazu </t>
  </si>
  <si>
    <t>Różnorodność biologiczna i krajobrazu – ZIT poza terenem obszaru metropolitalnego</t>
  </si>
  <si>
    <t>Różnorodność biologiczna i krajobrazu – RLKS</t>
  </si>
  <si>
    <t>Działanie 1.1</t>
  </si>
  <si>
    <t>Działanie 1.2</t>
  </si>
  <si>
    <t>Działanie 1.3</t>
  </si>
  <si>
    <t>Działanie 1.4</t>
  </si>
  <si>
    <t>Działanie 1.5</t>
  </si>
  <si>
    <t>Działanie 1.6</t>
  </si>
  <si>
    <t>Działanie 2.1</t>
  </si>
  <si>
    <t>Działanie 2.2</t>
  </si>
  <si>
    <t>Działanie 2.3</t>
  </si>
  <si>
    <t>Działanie 2.4</t>
  </si>
  <si>
    <t>Działanie 2.5</t>
  </si>
  <si>
    <t>Działanie 2.6</t>
  </si>
  <si>
    <t>Działanie 2.7</t>
  </si>
  <si>
    <t>Działanie 2.8</t>
  </si>
  <si>
    <t>Działanie 2.9</t>
  </si>
  <si>
    <t>Działanie 2.10</t>
  </si>
  <si>
    <t>Działanie 2.11</t>
  </si>
  <si>
    <t>Działanie 2.12</t>
  </si>
  <si>
    <t>Działanie 2.13</t>
  </si>
  <si>
    <t>Działanie 2.14</t>
  </si>
  <si>
    <t>Działanie 2.15</t>
  </si>
  <si>
    <t>Działanie 2.16</t>
  </si>
  <si>
    <t>Działanie 2.17</t>
  </si>
  <si>
    <t>Działanie 5.1</t>
  </si>
  <si>
    <t>Działanie 5.2</t>
  </si>
  <si>
    <t>Działanie 5.3</t>
  </si>
  <si>
    <t>Działanie 5.4</t>
  </si>
  <si>
    <t>Działanie 5.5</t>
  </si>
  <si>
    <t>Działanie 5.6</t>
  </si>
  <si>
    <t>Działanie 5.7</t>
  </si>
  <si>
    <t>Działanie 5.8</t>
  </si>
  <si>
    <t>Działanie 5.9</t>
  </si>
  <si>
    <t>Działanie 5.10</t>
  </si>
  <si>
    <t>Działanie 5.11</t>
  </si>
  <si>
    <t>Działanie 5.12</t>
  </si>
  <si>
    <t>Działanie 5.13</t>
  </si>
  <si>
    <t>Działanie 5.14</t>
  </si>
  <si>
    <t>Działanie 5.15</t>
  </si>
  <si>
    <t>Działanie 5.16</t>
  </si>
  <si>
    <t>Działanie 5.17</t>
  </si>
  <si>
    <t>Działanie 5.18</t>
  </si>
  <si>
    <t>Działanie 5.19</t>
  </si>
  <si>
    <t>Działanie 5.20</t>
  </si>
  <si>
    <t>Działanie 5.21</t>
  </si>
  <si>
    <t>Fundusze europejskie dla silnego społecznie Pomorza (EFS+)</t>
  </si>
  <si>
    <t>Rynek pracy</t>
  </si>
  <si>
    <t>Rynek pracy – projekty powiatowych urzędów pracy</t>
  </si>
  <si>
    <t>Modernizacja instytucji rynku pracy</t>
  </si>
  <si>
    <t>Kobiety na rynku pracy</t>
  </si>
  <si>
    <t>Aktywne i zdrowe starzenie się</t>
  </si>
  <si>
    <t>Adaptacyjność pracowników i pracodawców</t>
  </si>
  <si>
    <t>Edukacja przedszkolna</t>
  </si>
  <si>
    <t>Edukacja ogólna i zawodowa</t>
  </si>
  <si>
    <t>Kształcenie ustawiczne</t>
  </si>
  <si>
    <t>Kształcenie ustawiczne – wsparcie pozadotacyjne</t>
  </si>
  <si>
    <t>Aktywne włączenie społeczne</t>
  </si>
  <si>
    <t>Aktywne włączenie społeczne – programy rewitalizacji</t>
  </si>
  <si>
    <t>Rozwój ekonomii społecznej</t>
  </si>
  <si>
    <t>Integracja migrantów</t>
  </si>
  <si>
    <t>Integracja migrantów – ZIT na terenie obszaru metropolitalnego</t>
  </si>
  <si>
    <t>Integracja migrantów – ZIT poza terenem obszaru metropolitalnego</t>
  </si>
  <si>
    <t>Usługi społeczne i zdrowotne</t>
  </si>
  <si>
    <t>Usługi społeczne i zdrowotne – ZIT na terenie obszaru metropolitalnego</t>
  </si>
  <si>
    <t>Usługi społeczne i zdrowotne – programy rewitalizacji</t>
  </si>
  <si>
    <t>Usługi społeczne i zdrowotne – RLKS</t>
  </si>
  <si>
    <t>Aktywność obywatelska</t>
  </si>
  <si>
    <t>Fundusze europejskie dla silnego społecznie Pomorza (EFRR)</t>
  </si>
  <si>
    <t>Infrastruktura edukacji przedszkolnej</t>
  </si>
  <si>
    <t>Infrastruktura edukacji włączającej i zawodowej</t>
  </si>
  <si>
    <t>Infrastruktura społeczna</t>
  </si>
  <si>
    <t>Infrastruktura społeczna – ZIT na terenie obszaru metropolitalnego</t>
  </si>
  <si>
    <t xml:space="preserve">Infrastruktura społeczna – programy rewitalizacji </t>
  </si>
  <si>
    <t>Infrastruktura społeczna – RLKS</t>
  </si>
  <si>
    <t>Infrastruktura zdrowia</t>
  </si>
  <si>
    <t>Infrastruktura zdrowia – ZIT na terenie obszaru metropolitalnego</t>
  </si>
  <si>
    <t>Infrastruktura zdrowia – ZIT poza terenem obszaru metropolitalnego</t>
  </si>
  <si>
    <t>Infrastruktura kultury</t>
  </si>
  <si>
    <t>Infrastruktura turystyki</t>
  </si>
  <si>
    <t>Infrastruktura turystyki – RLKS</t>
  </si>
  <si>
    <t>Dzialanie 6.1</t>
  </si>
  <si>
    <t>Dzialanie 6.2</t>
  </si>
  <si>
    <t>Dzialanie 6.3</t>
  </si>
  <si>
    <t>Dzialanie 6.4</t>
  </si>
  <si>
    <t>Dzialanie 6.5</t>
  </si>
  <si>
    <t>Dzialanie 6.6</t>
  </si>
  <si>
    <t>Dzialanie 6.7</t>
  </si>
  <si>
    <t>Dzialanie 6.8</t>
  </si>
  <si>
    <t>Dzialanie 6.9</t>
  </si>
  <si>
    <t>Dzialanie 6.10</t>
  </si>
  <si>
    <t>Dzialanie 6.11</t>
  </si>
  <si>
    <t>Dzialanie 6.12</t>
  </si>
  <si>
    <t>Fundusze europejskie dla Pomorza bliższego obywatelom</t>
  </si>
  <si>
    <t>Dzialanie 9.1</t>
  </si>
  <si>
    <t>Dzialanie 8.1</t>
  </si>
  <si>
    <t>Dzialanie 7.1</t>
  </si>
  <si>
    <t>Rewitalizacja zdegradowanych obszarów miejskich</t>
  </si>
  <si>
    <t>Pomoc Techniczna EFS+</t>
  </si>
  <si>
    <t>Pomoc Techniczna EFRR</t>
  </si>
  <si>
    <t>Priorytet pomocy technicznej (EFRR)</t>
  </si>
  <si>
    <t>Priorytet pomocy technicznej (EFS+)</t>
  </si>
  <si>
    <t>RAZEM</t>
  </si>
  <si>
    <t>Ogółem EFS+</t>
  </si>
  <si>
    <t>Ogółem EFRR</t>
  </si>
  <si>
    <t>Ogółem</t>
  </si>
  <si>
    <t>2 (viii)</t>
  </si>
  <si>
    <t>3 (ii)</t>
  </si>
  <si>
    <t>4 (a)</t>
  </si>
  <si>
    <t>4 (vi)</t>
  </si>
  <si>
    <t>5 (i)</t>
  </si>
  <si>
    <t>nd</t>
  </si>
  <si>
    <t>2 (v)</t>
  </si>
  <si>
    <t>2 (vi)</t>
  </si>
  <si>
    <t>4 (f)</t>
  </si>
  <si>
    <t>4 (h)</t>
  </si>
  <si>
    <t>4 (ii)</t>
  </si>
  <si>
    <t>4 (v)</t>
  </si>
  <si>
    <t>2 (i)</t>
  </si>
  <si>
    <t>2 (ii)</t>
  </si>
  <si>
    <t>2 (iv)</t>
  </si>
  <si>
    <t>2 (vii)</t>
  </si>
  <si>
    <t>1 (i)</t>
  </si>
  <si>
    <t>1 (iii)</t>
  </si>
  <si>
    <t>4 (b)</t>
  </si>
  <si>
    <t>4 (c)</t>
  </si>
  <si>
    <t>4 (d)</t>
  </si>
  <si>
    <t>4 (g)</t>
  </si>
  <si>
    <t>4 (i)</t>
  </si>
  <si>
    <t>4 (k)</t>
  </si>
  <si>
    <t>4 (l)</t>
  </si>
  <si>
    <t>4 (iii)</t>
  </si>
  <si>
    <t>Priorytet</t>
  </si>
  <si>
    <t>Cel Polityki</t>
  </si>
  <si>
    <t>Działanie</t>
  </si>
  <si>
    <t>Cel szczegółowy</t>
  </si>
  <si>
    <t>Zakres interwencji</t>
  </si>
  <si>
    <t>Orientacyjna alokacja UE</t>
  </si>
  <si>
    <t>(numer)</t>
  </si>
  <si>
    <t>(kod)</t>
  </si>
  <si>
    <t>(EUR)</t>
  </si>
  <si>
    <t>001</t>
  </si>
  <si>
    <t>002</t>
  </si>
  <si>
    <t>003</t>
  </si>
  <si>
    <t>005</t>
  </si>
  <si>
    <t>006</t>
  </si>
  <si>
    <t>007</t>
  </si>
  <si>
    <t>009</t>
  </si>
  <si>
    <t>010</t>
  </si>
  <si>
    <t>011</t>
  </si>
  <si>
    <t>020</t>
  </si>
  <si>
    <t>021</t>
  </si>
  <si>
    <t>024</t>
  </si>
  <si>
    <t>013</t>
  </si>
  <si>
    <t>042</t>
  </si>
  <si>
    <t>044</t>
  </si>
  <si>
    <t>045</t>
  </si>
  <si>
    <t>046</t>
  </si>
  <si>
    <t>054</t>
  </si>
  <si>
    <t>047</t>
  </si>
  <si>
    <t>048</t>
  </si>
  <si>
    <t>050</t>
  </si>
  <si>
    <t>052</t>
  </si>
  <si>
    <t>058</t>
  </si>
  <si>
    <t>060</t>
  </si>
  <si>
    <t>062</t>
  </si>
  <si>
    <t>065</t>
  </si>
  <si>
    <t>067</t>
  </si>
  <si>
    <t>070</t>
  </si>
  <si>
    <t>040</t>
  </si>
  <si>
    <t>075</t>
  </si>
  <si>
    <t>078</t>
  </si>
  <si>
    <t>079</t>
  </si>
  <si>
    <t>077</t>
  </si>
  <si>
    <t>081</t>
  </si>
  <si>
    <t>082</t>
  </si>
  <si>
    <t>083</t>
  </si>
  <si>
    <t>085</t>
  </si>
  <si>
    <t>086</t>
  </si>
  <si>
    <t>090</t>
  </si>
  <si>
    <t>093</t>
  </si>
  <si>
    <t>PT</t>
  </si>
  <si>
    <t>1 (ii)</t>
  </si>
  <si>
    <t>016</t>
  </si>
  <si>
    <t>019</t>
  </si>
  <si>
    <t>023</t>
  </si>
  <si>
    <t>026</t>
  </si>
  <si>
    <t>055</t>
  </si>
  <si>
    <t>Tabela finansowa nr 1. Alokacja Programu w podziale na działania, wsparcie UE i wkład krajowy (w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</si>
</sst>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sz val="8"/>
      <name val="Tahoma"/>
      <family val="2"/>
      <charset val="238"/>
    </font>
    <font>
      <b/>
      <sz val="8"/>
      <color theme="1" tint="0.34998626667073579"/>
      <name val="Tahoma"/>
      <family val="2"/>
      <charset val="238"/>
    </font>
    <font>
      <b/>
      <sz val="7"/>
      <color theme="0"/>
      <name val="Tahoma"/>
      <family val="2"/>
      <charset val="238"/>
    </font>
    <font>
      <sz val="7"/>
      <color theme="1"/>
      <name val="Tahoma"/>
      <family val="2"/>
      <charset val="238"/>
    </font>
    <font>
      <sz val="7"/>
      <color theme="0" tint="-0.249977111117893"/>
      <name val="Tahoma"/>
      <family val="2"/>
      <charset val="238"/>
    </font>
    <font>
      <sz val="8"/>
      <color theme="0" tint="-0.249977111117893"/>
      <name val="Tahoma"/>
      <family val="2"/>
      <charset val="238"/>
    </font>
    <font>
      <b/>
      <sz val="8"/>
      <color theme="0" tint="-0.249977111117893"/>
      <name val="Tahoma"/>
      <family val="2"/>
      <charset val="238"/>
    </font>
    <font>
      <b/>
      <sz val="14"/>
      <color theme="1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D1D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2" fillId="2" borderId="1" xfId="0" quotePrefix="1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/>
    <xf numFmtId="0" fontId="3" fillId="2" borderId="1" xfId="0" applyNumberFormat="1" applyFont="1" applyFill="1" applyBorder="1"/>
    <xf numFmtId="0" fontId="3" fillId="0" borderId="0" xfId="0" applyNumberFormat="1" applyFont="1"/>
    <xf numFmtId="0" fontId="3" fillId="2" borderId="1" xfId="0" applyFont="1" applyFill="1" applyBorder="1" applyAlignment="1"/>
    <xf numFmtId="0" fontId="3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3" fillId="2" borderId="3" xfId="0" applyFont="1" applyFill="1" applyBorder="1"/>
    <xf numFmtId="0" fontId="2" fillId="2" borderId="15" xfId="0" applyFont="1" applyFill="1" applyBorder="1" applyAlignment="1">
      <alignment horizontal="center" vertical="center"/>
    </xf>
    <xf numFmtId="0" fontId="3" fillId="2" borderId="14" xfId="0" applyFont="1" applyFill="1" applyBorder="1"/>
    <xf numFmtId="0" fontId="3" fillId="2" borderId="15" xfId="0" applyFont="1" applyFill="1" applyBorder="1"/>
    <xf numFmtId="0" fontId="2" fillId="3" borderId="14" xfId="0" applyFont="1" applyFill="1" applyBorder="1"/>
    <xf numFmtId="0" fontId="2" fillId="3" borderId="1" xfId="0" applyNumberFormat="1" applyFont="1" applyFill="1" applyBorder="1"/>
    <xf numFmtId="16" fontId="2" fillId="3" borderId="3" xfId="0" quotePrefix="1" applyNumberFormat="1" applyFont="1" applyFill="1" applyBorder="1"/>
    <xf numFmtId="0" fontId="2" fillId="3" borderId="17" xfId="0" applyFont="1" applyFill="1" applyBorder="1"/>
    <xf numFmtId="0" fontId="2" fillId="3" borderId="4" xfId="0" applyNumberFormat="1" applyFont="1" applyFill="1" applyBorder="1"/>
    <xf numFmtId="0" fontId="3" fillId="4" borderId="14" xfId="0" applyFont="1" applyFill="1" applyBorder="1"/>
    <xf numFmtId="0" fontId="3" fillId="4" borderId="1" xfId="0" applyNumberFormat="1" applyFont="1" applyFill="1" applyBorder="1"/>
    <xf numFmtId="0" fontId="5" fillId="4" borderId="17" xfId="0" applyFont="1" applyFill="1" applyBorder="1"/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0" fontId="5" fillId="4" borderId="14" xfId="0" applyFont="1" applyFill="1" applyBorder="1"/>
    <xf numFmtId="0" fontId="5" fillId="4" borderId="1" xfId="0" applyNumberFormat="1" applyFont="1" applyFill="1" applyBorder="1"/>
    <xf numFmtId="0" fontId="5" fillId="4" borderId="3" xfId="0" applyNumberFormat="1" applyFont="1" applyFill="1" applyBorder="1"/>
    <xf numFmtId="0" fontId="5" fillId="4" borderId="4" xfId="0" applyNumberFormat="1" applyFont="1" applyFill="1" applyBorder="1"/>
    <xf numFmtId="0" fontId="5" fillId="4" borderId="1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6" fillId="3" borderId="1" xfId="0" applyFont="1" applyFill="1" applyBorder="1" applyAlignment="1"/>
    <xf numFmtId="0" fontId="6" fillId="3" borderId="3" xfId="0" applyFont="1" applyFill="1" applyBorder="1" applyAlignment="1"/>
    <xf numFmtId="0" fontId="6" fillId="3" borderId="4" xfId="0" applyFont="1" applyFill="1" applyBorder="1" applyAlignment="1"/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/>
    <xf numFmtId="3" fontId="3" fillId="0" borderId="0" xfId="1" applyNumberFormat="1" applyFont="1" applyBorder="1"/>
    <xf numFmtId="0" fontId="3" fillId="0" borderId="0" xfId="0" applyFont="1" applyBorder="1"/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8" fillId="0" borderId="0" xfId="0" applyNumberFormat="1" applyFont="1" applyBorder="1"/>
    <xf numFmtId="3" fontId="8" fillId="0" borderId="0" xfId="1" applyNumberFormat="1" applyFont="1" applyBorder="1"/>
    <xf numFmtId="0" fontId="8" fillId="0" borderId="0" xfId="0" applyFont="1" applyBorder="1"/>
    <xf numFmtId="0" fontId="7" fillId="2" borderId="1" xfId="0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3" fontId="8" fillId="0" borderId="0" xfId="0" applyNumberFormat="1" applyFont="1" applyBorder="1" applyAlignment="1">
      <alignment horizontal="center" vertical="center"/>
    </xf>
    <xf numFmtId="3" fontId="8" fillId="0" borderId="0" xfId="1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3" fontId="3" fillId="0" borderId="1" xfId="0" applyNumberFormat="1" applyFont="1" applyBorder="1"/>
    <xf numFmtId="3" fontId="5" fillId="0" borderId="1" xfId="0" applyNumberFormat="1" applyFont="1" applyFill="1" applyBorder="1"/>
    <xf numFmtId="3" fontId="3" fillId="0" borderId="0" xfId="0" applyNumberFormat="1" applyFont="1" applyBorder="1" applyAlignment="1">
      <alignment horizontal="right"/>
    </xf>
    <xf numFmtId="0" fontId="3" fillId="0" borderId="1" xfId="0" quotePrefix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9" fontId="3" fillId="0" borderId="0" xfId="1" applyFont="1" applyBorder="1"/>
    <xf numFmtId="3" fontId="3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3" fontId="9" fillId="0" borderId="0" xfId="0" applyNumberFormat="1" applyFont="1" applyBorder="1"/>
    <xf numFmtId="3" fontId="9" fillId="0" borderId="0" xfId="0" applyNumberFormat="1" applyFont="1" applyBorder="1" applyAlignment="1">
      <alignment horizontal="center" vertical="center"/>
    </xf>
    <xf numFmtId="3" fontId="10" fillId="0" borderId="0" xfId="0" applyNumberFormat="1" applyFont="1" applyBorder="1"/>
    <xf numFmtId="3" fontId="3" fillId="0" borderId="2" xfId="0" applyNumberFormat="1" applyFont="1" applyBorder="1" applyAlignment="1">
      <alignment horizontal="right"/>
    </xf>
    <xf numFmtId="3" fontId="10" fillId="0" borderId="5" xfId="0" applyNumberFormat="1" applyFont="1" applyBorder="1"/>
    <xf numFmtId="3" fontId="11" fillId="0" borderId="0" xfId="0" applyNumberFormat="1" applyFont="1" applyBorder="1"/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3" fillId="6" borderId="8" xfId="0" applyNumberFormat="1" applyFont="1" applyFill="1" applyBorder="1"/>
    <xf numFmtId="3" fontId="4" fillId="7" borderId="8" xfId="0" applyNumberFormat="1" applyFont="1" applyFill="1" applyBorder="1"/>
    <xf numFmtId="3" fontId="4" fillId="7" borderId="7" xfId="0" applyNumberFormat="1" applyFont="1" applyFill="1" applyBorder="1"/>
    <xf numFmtId="3" fontId="4" fillId="7" borderId="1" xfId="0" applyNumberFormat="1" applyFont="1" applyFill="1" applyBorder="1"/>
    <xf numFmtId="3" fontId="4" fillId="7" borderId="2" xfId="0" applyNumberFormat="1" applyFont="1" applyFill="1" applyBorder="1"/>
    <xf numFmtId="3" fontId="4" fillId="7" borderId="16" xfId="0" applyNumberFormat="1" applyFont="1" applyFill="1" applyBorder="1"/>
    <xf numFmtId="3" fontId="4" fillId="7" borderId="9" xfId="0" applyNumberFormat="1" applyFont="1" applyFill="1" applyBorder="1"/>
    <xf numFmtId="3" fontId="3" fillId="8" borderId="7" xfId="0" applyNumberFormat="1" applyFont="1" applyFill="1" applyBorder="1"/>
    <xf numFmtId="3" fontId="3" fillId="8" borderId="1" xfId="0" applyNumberFormat="1" applyFont="1" applyFill="1" applyBorder="1"/>
    <xf numFmtId="3" fontId="3" fillId="8" borderId="2" xfId="0" applyNumberFormat="1" applyFont="1" applyFill="1" applyBorder="1"/>
    <xf numFmtId="3" fontId="3" fillId="8" borderId="16" xfId="0" applyNumberFormat="1" applyFont="1" applyFill="1" applyBorder="1"/>
    <xf numFmtId="0" fontId="2" fillId="2" borderId="14" xfId="0" applyFont="1" applyFill="1" applyBorder="1"/>
    <xf numFmtId="0" fontId="6" fillId="2" borderId="1" xfId="0" applyFont="1" applyFill="1" applyBorder="1" applyAlignment="1"/>
    <xf numFmtId="0" fontId="2" fillId="2" borderId="1" xfId="0" applyNumberFormat="1" applyFont="1" applyFill="1" applyBorder="1"/>
    <xf numFmtId="0" fontId="2" fillId="2" borderId="18" xfId="0" applyFont="1" applyFill="1" applyBorder="1"/>
    <xf numFmtId="0" fontId="6" fillId="2" borderId="19" xfId="0" applyFont="1" applyFill="1" applyBorder="1" applyAlignment="1"/>
    <xf numFmtId="0" fontId="2" fillId="2" borderId="19" xfId="0" applyNumberFormat="1" applyFont="1" applyFill="1" applyBorder="1"/>
    <xf numFmtId="3" fontId="2" fillId="2" borderId="8" xfId="0" applyNumberFormat="1" applyFont="1" applyFill="1" applyBorder="1"/>
    <xf numFmtId="3" fontId="2" fillId="2" borderId="7" xfId="0" applyNumberFormat="1" applyFont="1" applyFill="1" applyBorder="1"/>
    <xf numFmtId="3" fontId="2" fillId="2" borderId="1" xfId="0" applyNumberFormat="1" applyFont="1" applyFill="1" applyBorder="1"/>
    <xf numFmtId="3" fontId="2" fillId="2" borderId="2" xfId="0" applyNumberFormat="1" applyFont="1" applyFill="1" applyBorder="1"/>
    <xf numFmtId="3" fontId="2" fillId="2" borderId="16" xfId="0" applyNumberFormat="1" applyFont="1" applyFill="1" applyBorder="1"/>
    <xf numFmtId="3" fontId="2" fillId="2" borderId="10" xfId="0" applyNumberFormat="1" applyFont="1" applyFill="1" applyBorder="1"/>
    <xf numFmtId="3" fontId="2" fillId="2" borderId="21" xfId="0" applyNumberFormat="1" applyFont="1" applyFill="1" applyBorder="1"/>
    <xf numFmtId="3" fontId="2" fillId="2" borderId="19" xfId="0" applyNumberFormat="1" applyFont="1" applyFill="1" applyBorder="1"/>
    <xf numFmtId="3" fontId="2" fillId="2" borderId="22" xfId="0" applyNumberFormat="1" applyFont="1" applyFill="1" applyBorder="1"/>
    <xf numFmtId="3" fontId="2" fillId="2" borderId="23" xfId="0" applyNumberFormat="1" applyFont="1" applyFill="1" applyBorder="1"/>
    <xf numFmtId="3" fontId="3" fillId="9" borderId="7" xfId="0" applyNumberFormat="1" applyFont="1" applyFill="1" applyBorder="1"/>
    <xf numFmtId="3" fontId="3" fillId="9" borderId="1" xfId="0" applyNumberFormat="1" applyFont="1" applyFill="1" applyBorder="1"/>
    <xf numFmtId="3" fontId="3" fillId="9" borderId="2" xfId="0" applyNumberFormat="1" applyFont="1" applyFill="1" applyBorder="1"/>
    <xf numFmtId="3" fontId="3" fillId="9" borderId="16" xfId="0" applyNumberFormat="1" applyFont="1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quotePrefix="1" applyFont="1" applyFill="1" applyBorder="1" applyAlignment="1">
      <alignment horizontal="center" vertical="center"/>
    </xf>
    <xf numFmtId="3" fontId="3" fillId="5" borderId="1" xfId="0" applyNumberFormat="1" applyFont="1" applyFill="1" applyBorder="1"/>
    <xf numFmtId="3" fontId="5" fillId="5" borderId="1" xfId="0" applyNumberFormat="1" applyFont="1" applyFill="1" applyBorder="1"/>
    <xf numFmtId="0" fontId="12" fillId="0" borderId="25" xfId="0" applyFont="1" applyBorder="1" applyAlignment="1">
      <alignment vertical="center"/>
    </xf>
    <xf numFmtId="0" fontId="2" fillId="2" borderId="6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20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textRotation="90" wrapText="1"/>
    </xf>
    <xf numFmtId="0" fontId="2" fillId="2" borderId="1" xfId="0" applyNumberFormat="1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right" vertical="center" wrapText="1"/>
    </xf>
    <xf numFmtId="0" fontId="3" fillId="0" borderId="25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6" xfId="0" applyFont="1" applyBorder="1" applyAlignment="1">
      <alignment horizontal="right" vertical="center" wrapText="1"/>
    </xf>
    <xf numFmtId="0" fontId="3" fillId="0" borderId="26" xfId="0" applyFont="1" applyBorder="1" applyAlignment="1">
      <alignment horizontal="righ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24" xfId="0" applyFont="1" applyFill="1" applyBorder="1" applyAlignment="1">
      <alignment horizontal="left" vertical="center"/>
    </xf>
    <xf numFmtId="0" fontId="3" fillId="5" borderId="4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mruColors>
      <color rgb="FFFFD1D1"/>
      <color rgb="FFFFC5C5"/>
      <color rgb="FFB9F6A0"/>
      <color rgb="FF8CF0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92"/>
  <sheetViews>
    <sheetView zoomScale="90" zoomScaleNormal="90" workbookViewId="0">
      <pane xSplit="3" ySplit="6" topLeftCell="D7" activePane="bottomRight" state="frozen"/>
      <selection activeCell="I55" sqref="I55"/>
      <selection pane="topRight" activeCell="I55" sqref="I55"/>
      <selection pane="bottomLeft" activeCell="I55" sqref="I55"/>
      <selection pane="bottomRight" activeCell="N1" sqref="N1:Q1"/>
    </sheetView>
  </sheetViews>
  <sheetFormatPr defaultRowHeight="10.199999999999999" x14ac:dyDescent="0.2"/>
  <cols>
    <col min="1" max="1" width="11.109375" style="2" customWidth="1"/>
    <col min="2" max="2" width="5.6640625" style="7" customWidth="1"/>
    <col min="3" max="3" width="58.5546875" style="5" bestFit="1" customWidth="1"/>
    <col min="4" max="4" width="4.5546875" style="2" customWidth="1"/>
    <col min="5" max="5" width="13.109375" style="2" customWidth="1"/>
    <col min="6" max="6" width="8.88671875" style="2"/>
    <col min="7" max="7" width="12.21875" style="2" bestFit="1" customWidth="1"/>
    <col min="8" max="8" width="10.5546875" style="2" bestFit="1" customWidth="1"/>
    <col min="9" max="9" width="8.88671875" style="2"/>
    <col min="10" max="10" width="12.88671875" style="2" bestFit="1" customWidth="1"/>
    <col min="11" max="11" width="10.44140625" style="2" customWidth="1"/>
    <col min="12" max="13" width="10" style="2" customWidth="1"/>
    <col min="14" max="14" width="10.5546875" style="2" customWidth="1"/>
    <col min="15" max="15" width="10.77734375" style="2" customWidth="1"/>
    <col min="16" max="16" width="13.44140625" style="2" customWidth="1"/>
    <col min="17" max="16384" width="8.88671875" style="2"/>
  </cols>
  <sheetData>
    <row r="1" spans="1:17" ht="50.4" customHeight="1" thickBot="1" x14ac:dyDescent="0.25">
      <c r="A1" s="109" t="s">
        <v>267</v>
      </c>
      <c r="B1" s="109"/>
      <c r="C1" s="109"/>
      <c r="D1" s="109"/>
      <c r="E1" s="109"/>
      <c r="F1" s="109"/>
      <c r="G1" s="109"/>
      <c r="H1" s="109"/>
      <c r="I1" s="109"/>
      <c r="N1" s="124"/>
      <c r="O1" s="125"/>
      <c r="P1" s="125"/>
      <c r="Q1" s="125"/>
    </row>
    <row r="2" spans="1:17" x14ac:dyDescent="0.2">
      <c r="A2" s="114" t="s">
        <v>0</v>
      </c>
      <c r="B2" s="116" t="s">
        <v>1</v>
      </c>
      <c r="C2" s="116"/>
      <c r="D2" s="118" t="s">
        <v>2</v>
      </c>
      <c r="E2" s="113" t="s">
        <v>3</v>
      </c>
      <c r="F2" s="113"/>
      <c r="G2" s="113"/>
      <c r="H2" s="113"/>
      <c r="I2" s="113"/>
      <c r="J2" s="72" t="s">
        <v>9</v>
      </c>
      <c r="K2" s="113" t="s">
        <v>10</v>
      </c>
      <c r="L2" s="113"/>
      <c r="M2" s="113"/>
      <c r="N2" s="113"/>
      <c r="O2" s="120" t="s">
        <v>14</v>
      </c>
      <c r="P2" s="120" t="s">
        <v>15</v>
      </c>
      <c r="Q2" s="122" t="s">
        <v>16</v>
      </c>
    </row>
    <row r="3" spans="1:17" ht="30.6" x14ac:dyDescent="0.2">
      <c r="A3" s="115"/>
      <c r="B3" s="117"/>
      <c r="C3" s="117"/>
      <c r="D3" s="119"/>
      <c r="E3" s="73" t="s">
        <v>4</v>
      </c>
      <c r="F3" s="73" t="s">
        <v>5</v>
      </c>
      <c r="G3" s="73" t="s">
        <v>6</v>
      </c>
      <c r="H3" s="73" t="s">
        <v>7</v>
      </c>
      <c r="I3" s="73" t="s">
        <v>8</v>
      </c>
      <c r="J3" s="73" t="s">
        <v>4</v>
      </c>
      <c r="K3" s="73" t="s">
        <v>4</v>
      </c>
      <c r="L3" s="73" t="s">
        <v>11</v>
      </c>
      <c r="M3" s="73" t="s">
        <v>12</v>
      </c>
      <c r="N3" s="73" t="s">
        <v>13</v>
      </c>
      <c r="O3" s="121"/>
      <c r="P3" s="121"/>
      <c r="Q3" s="123"/>
    </row>
    <row r="4" spans="1:17" x14ac:dyDescent="0.2">
      <c r="A4" s="115"/>
      <c r="B4" s="117"/>
      <c r="C4" s="117"/>
      <c r="D4" s="119"/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22</v>
      </c>
      <c r="K4" s="8" t="s">
        <v>23</v>
      </c>
      <c r="L4" s="8" t="s">
        <v>24</v>
      </c>
      <c r="M4" s="8" t="s">
        <v>25</v>
      </c>
      <c r="N4" s="8" t="s">
        <v>26</v>
      </c>
      <c r="O4" s="8" t="s">
        <v>29</v>
      </c>
      <c r="P4" s="8" t="s">
        <v>27</v>
      </c>
      <c r="Q4" s="10" t="s">
        <v>28</v>
      </c>
    </row>
    <row r="5" spans="1:17" x14ac:dyDescent="0.2">
      <c r="A5" s="115"/>
      <c r="B5" s="117"/>
      <c r="C5" s="117"/>
      <c r="D5" s="119"/>
      <c r="E5" s="1" t="s">
        <v>30</v>
      </c>
      <c r="F5" s="8"/>
      <c r="G5" s="8"/>
      <c r="H5" s="8"/>
      <c r="I5" s="8"/>
      <c r="J5" s="1" t="s">
        <v>31</v>
      </c>
      <c r="K5" s="1" t="s">
        <v>32</v>
      </c>
      <c r="L5" s="8"/>
      <c r="M5" s="8"/>
      <c r="N5" s="8"/>
      <c r="O5" s="8"/>
      <c r="P5" s="1" t="s">
        <v>33</v>
      </c>
      <c r="Q5" s="10"/>
    </row>
    <row r="6" spans="1:17" ht="7.2" customHeight="1" x14ac:dyDescent="0.2">
      <c r="A6" s="11"/>
      <c r="B6" s="6"/>
      <c r="C6" s="4"/>
      <c r="D6" s="3"/>
      <c r="E6" s="9"/>
      <c r="F6" s="3"/>
      <c r="G6" s="3"/>
      <c r="H6" s="3"/>
      <c r="I6" s="3"/>
      <c r="J6" s="9"/>
      <c r="K6" s="9"/>
      <c r="L6" s="3"/>
      <c r="M6" s="3"/>
      <c r="N6" s="3"/>
      <c r="O6" s="3"/>
      <c r="P6" s="9"/>
      <c r="Q6" s="12"/>
    </row>
    <row r="7" spans="1:17" ht="15" customHeight="1" x14ac:dyDescent="0.2">
      <c r="A7" s="13" t="s">
        <v>34</v>
      </c>
      <c r="B7" s="31"/>
      <c r="C7" s="14" t="s">
        <v>62</v>
      </c>
      <c r="D7" s="110" t="s">
        <v>43</v>
      </c>
      <c r="E7" s="78">
        <f t="shared" ref="E7:F7" si="0">SUM(E8:E13)</f>
        <v>183808765</v>
      </c>
      <c r="F7" s="78">
        <f t="shared" si="0"/>
        <v>0</v>
      </c>
      <c r="G7" s="78">
        <f t="shared" ref="G7" si="1">SUM(G8:G13)</f>
        <v>183808765</v>
      </c>
      <c r="H7" s="78">
        <f t="shared" ref="H7" si="2">SUM(H8:H13)</f>
        <v>0</v>
      </c>
      <c r="I7" s="78">
        <f t="shared" ref="I7" si="3">SUM(I8:I13)</f>
        <v>0</v>
      </c>
      <c r="J7" s="78">
        <f t="shared" ref="J7" si="4">SUM(J8:J13)</f>
        <v>32436841</v>
      </c>
      <c r="K7" s="78">
        <f t="shared" ref="K7" si="5">SUM(K8:K13)</f>
        <v>1419227</v>
      </c>
      <c r="L7" s="78">
        <f t="shared" ref="L7:N7" si="6">SUM(L8:L13)</f>
        <v>0</v>
      </c>
      <c r="M7" s="78">
        <f t="shared" si="6"/>
        <v>0</v>
      </c>
      <c r="N7" s="78">
        <f t="shared" si="6"/>
        <v>1419227</v>
      </c>
      <c r="O7" s="78">
        <f>SUM(O8:O13)</f>
        <v>31017614</v>
      </c>
      <c r="P7" s="78">
        <f t="shared" ref="P7:Q7" si="7">SUM(P8:P13)</f>
        <v>216245606</v>
      </c>
      <c r="Q7" s="77">
        <f t="shared" si="7"/>
        <v>0</v>
      </c>
    </row>
    <row r="8" spans="1:17" ht="15" customHeight="1" x14ac:dyDescent="0.2">
      <c r="A8" s="23" t="s">
        <v>81</v>
      </c>
      <c r="B8" s="27" t="s">
        <v>201</v>
      </c>
      <c r="C8" s="24" t="s">
        <v>56</v>
      </c>
      <c r="D8" s="111"/>
      <c r="E8" s="74">
        <f t="shared" ref="E8:E13" si="8">F8+G8+H8+I8</f>
        <v>40354011</v>
      </c>
      <c r="F8" s="81">
        <v>0</v>
      </c>
      <c r="G8" s="82">
        <v>40354011</v>
      </c>
      <c r="H8" s="82">
        <v>0</v>
      </c>
      <c r="I8" s="83">
        <v>0</v>
      </c>
      <c r="J8" s="74">
        <f t="shared" ref="J8:J13" si="9">K8+O8</f>
        <v>18244579</v>
      </c>
      <c r="K8" s="74">
        <f t="shared" ref="K8:K13" si="10">L8+M8+N8</f>
        <v>0</v>
      </c>
      <c r="L8" s="81">
        <v>0</v>
      </c>
      <c r="M8" s="82">
        <v>0</v>
      </c>
      <c r="N8" s="82">
        <v>0</v>
      </c>
      <c r="O8" s="83">
        <v>18244579</v>
      </c>
      <c r="P8" s="74">
        <f t="shared" ref="P8:P13" si="11">E8+J8</f>
        <v>58598590</v>
      </c>
      <c r="Q8" s="84">
        <v>0</v>
      </c>
    </row>
    <row r="9" spans="1:17" ht="15" customHeight="1" x14ac:dyDescent="0.2">
      <c r="A9" s="23" t="s">
        <v>82</v>
      </c>
      <c r="B9" s="27" t="s">
        <v>201</v>
      </c>
      <c r="C9" s="24" t="s">
        <v>57</v>
      </c>
      <c r="D9" s="111"/>
      <c r="E9" s="74">
        <f t="shared" si="8"/>
        <v>15280935</v>
      </c>
      <c r="F9" s="81">
        <v>0</v>
      </c>
      <c r="G9" s="82">
        <v>15280935</v>
      </c>
      <c r="H9" s="82">
        <v>0</v>
      </c>
      <c r="I9" s="83">
        <v>0</v>
      </c>
      <c r="J9" s="74">
        <f t="shared" si="9"/>
        <v>2696636</v>
      </c>
      <c r="K9" s="74">
        <f t="shared" si="10"/>
        <v>269664</v>
      </c>
      <c r="L9" s="81">
        <v>0</v>
      </c>
      <c r="M9" s="82">
        <v>0</v>
      </c>
      <c r="N9" s="82">
        <v>269664</v>
      </c>
      <c r="O9" s="83">
        <v>2426972</v>
      </c>
      <c r="P9" s="74">
        <f t="shared" si="11"/>
        <v>17977571</v>
      </c>
      <c r="Q9" s="84">
        <v>0</v>
      </c>
    </row>
    <row r="10" spans="1:17" ht="15" customHeight="1" x14ac:dyDescent="0.2">
      <c r="A10" s="23" t="s">
        <v>83</v>
      </c>
      <c r="B10" s="27" t="s">
        <v>201</v>
      </c>
      <c r="C10" s="24" t="s">
        <v>58</v>
      </c>
      <c r="D10" s="111"/>
      <c r="E10" s="74">
        <f t="shared" si="8"/>
        <v>3901516</v>
      </c>
      <c r="F10" s="81">
        <v>0</v>
      </c>
      <c r="G10" s="82">
        <v>3901516</v>
      </c>
      <c r="H10" s="82">
        <v>0</v>
      </c>
      <c r="I10" s="83">
        <v>0</v>
      </c>
      <c r="J10" s="74">
        <f t="shared" si="9"/>
        <v>0</v>
      </c>
      <c r="K10" s="74">
        <f t="shared" si="10"/>
        <v>0</v>
      </c>
      <c r="L10" s="81">
        <v>0</v>
      </c>
      <c r="M10" s="82">
        <v>0</v>
      </c>
      <c r="N10" s="82">
        <v>0</v>
      </c>
      <c r="O10" s="83">
        <v>0</v>
      </c>
      <c r="P10" s="74">
        <f t="shared" si="11"/>
        <v>3901516</v>
      </c>
      <c r="Q10" s="84">
        <v>0</v>
      </c>
    </row>
    <row r="11" spans="1:17" ht="15" customHeight="1" x14ac:dyDescent="0.2">
      <c r="A11" s="23" t="s">
        <v>84</v>
      </c>
      <c r="B11" s="27" t="s">
        <v>261</v>
      </c>
      <c r="C11" s="24" t="s">
        <v>59</v>
      </c>
      <c r="D11" s="111"/>
      <c r="E11" s="74">
        <f t="shared" si="8"/>
        <v>29395068</v>
      </c>
      <c r="F11" s="81">
        <v>0</v>
      </c>
      <c r="G11" s="82">
        <v>29395068</v>
      </c>
      <c r="H11" s="82">
        <v>0</v>
      </c>
      <c r="I11" s="83">
        <v>0</v>
      </c>
      <c r="J11" s="74">
        <f t="shared" si="9"/>
        <v>5187365</v>
      </c>
      <c r="K11" s="74">
        <f t="shared" si="10"/>
        <v>518737</v>
      </c>
      <c r="L11" s="81">
        <v>0</v>
      </c>
      <c r="M11" s="82">
        <v>0</v>
      </c>
      <c r="N11" s="82">
        <v>518737</v>
      </c>
      <c r="O11" s="83">
        <v>4668628</v>
      </c>
      <c r="P11" s="74">
        <f t="shared" si="11"/>
        <v>34582433</v>
      </c>
      <c r="Q11" s="84">
        <v>0</v>
      </c>
    </row>
    <row r="12" spans="1:17" ht="15" customHeight="1" x14ac:dyDescent="0.2">
      <c r="A12" s="23" t="s">
        <v>85</v>
      </c>
      <c r="B12" s="27" t="s">
        <v>202</v>
      </c>
      <c r="C12" s="24" t="s">
        <v>60</v>
      </c>
      <c r="D12" s="111"/>
      <c r="E12" s="74">
        <f t="shared" si="8"/>
        <v>59130424</v>
      </c>
      <c r="F12" s="81">
        <v>0</v>
      </c>
      <c r="G12" s="82">
        <v>59130424</v>
      </c>
      <c r="H12" s="82">
        <v>0</v>
      </c>
      <c r="I12" s="83">
        <v>0</v>
      </c>
      <c r="J12" s="74">
        <f t="shared" si="9"/>
        <v>0</v>
      </c>
      <c r="K12" s="74">
        <f t="shared" si="10"/>
        <v>0</v>
      </c>
      <c r="L12" s="81">
        <v>0</v>
      </c>
      <c r="M12" s="82">
        <v>0</v>
      </c>
      <c r="N12" s="82">
        <v>0</v>
      </c>
      <c r="O12" s="83">
        <v>0</v>
      </c>
      <c r="P12" s="74">
        <f t="shared" si="11"/>
        <v>59130424</v>
      </c>
      <c r="Q12" s="84">
        <v>0</v>
      </c>
    </row>
    <row r="13" spans="1:17" ht="15" customHeight="1" x14ac:dyDescent="0.2">
      <c r="A13" s="23" t="s">
        <v>86</v>
      </c>
      <c r="B13" s="27" t="s">
        <v>202</v>
      </c>
      <c r="C13" s="24" t="s">
        <v>61</v>
      </c>
      <c r="D13" s="111"/>
      <c r="E13" s="74">
        <f t="shared" si="8"/>
        <v>35746811</v>
      </c>
      <c r="F13" s="81">
        <v>0</v>
      </c>
      <c r="G13" s="82">
        <v>35746811</v>
      </c>
      <c r="H13" s="82">
        <v>0</v>
      </c>
      <c r="I13" s="83">
        <v>0</v>
      </c>
      <c r="J13" s="74">
        <f t="shared" si="9"/>
        <v>6308261</v>
      </c>
      <c r="K13" s="74">
        <f t="shared" si="10"/>
        <v>630826</v>
      </c>
      <c r="L13" s="81">
        <v>0</v>
      </c>
      <c r="M13" s="82">
        <v>0</v>
      </c>
      <c r="N13" s="82">
        <v>630826</v>
      </c>
      <c r="O13" s="83">
        <v>5677435</v>
      </c>
      <c r="P13" s="74">
        <f t="shared" si="11"/>
        <v>42055072</v>
      </c>
      <c r="Q13" s="84">
        <v>0</v>
      </c>
    </row>
    <row r="14" spans="1:17" ht="15" customHeight="1" x14ac:dyDescent="0.2">
      <c r="A14" s="13" t="s">
        <v>35</v>
      </c>
      <c r="B14" s="31"/>
      <c r="C14" s="14" t="s">
        <v>63</v>
      </c>
      <c r="D14" s="111"/>
      <c r="E14" s="79">
        <f t="shared" ref="E14:P14" si="12">SUM(E15:E31)</f>
        <v>342886142</v>
      </c>
      <c r="F14" s="79">
        <f t="shared" si="12"/>
        <v>0</v>
      </c>
      <c r="G14" s="79">
        <f t="shared" si="12"/>
        <v>342886142</v>
      </c>
      <c r="H14" s="79">
        <f t="shared" si="12"/>
        <v>0</v>
      </c>
      <c r="I14" s="79">
        <f t="shared" si="12"/>
        <v>0</v>
      </c>
      <c r="J14" s="79">
        <f t="shared" si="12"/>
        <v>60509320</v>
      </c>
      <c r="K14" s="79">
        <f t="shared" si="12"/>
        <v>54458388</v>
      </c>
      <c r="L14" s="79">
        <f t="shared" si="12"/>
        <v>2950000</v>
      </c>
      <c r="M14" s="79">
        <f t="shared" si="12"/>
        <v>0</v>
      </c>
      <c r="N14" s="79">
        <f t="shared" si="12"/>
        <v>51508388</v>
      </c>
      <c r="O14" s="79">
        <f t="shared" si="12"/>
        <v>6050932</v>
      </c>
      <c r="P14" s="79">
        <f t="shared" si="12"/>
        <v>403395462</v>
      </c>
      <c r="Q14" s="79">
        <f>SUM(Q15:Q31)</f>
        <v>0</v>
      </c>
    </row>
    <row r="15" spans="1:17" ht="15" customHeight="1" x14ac:dyDescent="0.2">
      <c r="A15" s="23" t="s">
        <v>87</v>
      </c>
      <c r="B15" s="30" t="s">
        <v>197</v>
      </c>
      <c r="C15" s="25" t="s">
        <v>64</v>
      </c>
      <c r="D15" s="111"/>
      <c r="E15" s="74">
        <f t="shared" ref="E15:E31" si="13">F15+G15+H15+I15</f>
        <v>31845047</v>
      </c>
      <c r="F15" s="81">
        <v>0</v>
      </c>
      <c r="G15" s="82">
        <v>31845047</v>
      </c>
      <c r="H15" s="82">
        <v>0</v>
      </c>
      <c r="I15" s="83">
        <v>0</v>
      </c>
      <c r="J15" s="74">
        <f t="shared" ref="J15:J31" si="14">K15+O15</f>
        <v>5619714.252954673</v>
      </c>
      <c r="K15" s="74">
        <f t="shared" ref="K15:K31" si="15">L15+M15+N15</f>
        <v>5057742.8276592055</v>
      </c>
      <c r="L15" s="81">
        <v>0</v>
      </c>
      <c r="M15" s="82">
        <v>0</v>
      </c>
      <c r="N15" s="82">
        <v>5057742.8276592055</v>
      </c>
      <c r="O15" s="83">
        <v>561971.42529546726</v>
      </c>
      <c r="P15" s="74">
        <f t="shared" ref="P15:P31" si="16">E15+J15</f>
        <v>37464761.252954677</v>
      </c>
      <c r="Q15" s="84">
        <v>0</v>
      </c>
    </row>
    <row r="16" spans="1:17" ht="15" customHeight="1" x14ac:dyDescent="0.2">
      <c r="A16" s="23" t="s">
        <v>88</v>
      </c>
      <c r="B16" s="30" t="s">
        <v>197</v>
      </c>
      <c r="C16" s="25" t="s">
        <v>65</v>
      </c>
      <c r="D16" s="111"/>
      <c r="E16" s="74">
        <f t="shared" si="13"/>
        <v>48619442</v>
      </c>
      <c r="F16" s="81">
        <v>0</v>
      </c>
      <c r="G16" s="82">
        <v>48619442</v>
      </c>
      <c r="H16" s="82">
        <v>0</v>
      </c>
      <c r="I16" s="83">
        <v>0</v>
      </c>
      <c r="J16" s="74">
        <f t="shared" si="14"/>
        <v>8579901.6461838819</v>
      </c>
      <c r="K16" s="74">
        <f t="shared" si="15"/>
        <v>7721911.4815654932</v>
      </c>
      <c r="L16" s="81">
        <v>0</v>
      </c>
      <c r="M16" s="82">
        <v>0</v>
      </c>
      <c r="N16" s="82">
        <v>7721911.4815654932</v>
      </c>
      <c r="O16" s="83">
        <v>857990.16461838805</v>
      </c>
      <c r="P16" s="74">
        <f t="shared" si="16"/>
        <v>57199343.646183878</v>
      </c>
      <c r="Q16" s="84">
        <v>0</v>
      </c>
    </row>
    <row r="17" spans="1:17" ht="15" customHeight="1" x14ac:dyDescent="0.2">
      <c r="A17" s="23" t="s">
        <v>89</v>
      </c>
      <c r="B17" s="30" t="s">
        <v>197</v>
      </c>
      <c r="C17" s="25" t="s">
        <v>66</v>
      </c>
      <c r="D17" s="111"/>
      <c r="E17" s="74">
        <f t="shared" si="13"/>
        <v>50909870</v>
      </c>
      <c r="F17" s="81">
        <v>0</v>
      </c>
      <c r="G17" s="82">
        <v>50909870</v>
      </c>
      <c r="H17" s="82">
        <v>0</v>
      </c>
      <c r="I17" s="83">
        <v>0</v>
      </c>
      <c r="J17" s="74">
        <f t="shared" si="14"/>
        <v>8984094.8281555213</v>
      </c>
      <c r="K17" s="74">
        <f t="shared" si="15"/>
        <v>8085685.3453399697</v>
      </c>
      <c r="L17" s="81">
        <v>0</v>
      </c>
      <c r="M17" s="82">
        <v>0</v>
      </c>
      <c r="N17" s="82">
        <v>8085685.3453399697</v>
      </c>
      <c r="O17" s="83">
        <v>898409.48281555215</v>
      </c>
      <c r="P17" s="74">
        <f t="shared" si="16"/>
        <v>59893964.828155518</v>
      </c>
      <c r="Q17" s="84">
        <v>0</v>
      </c>
    </row>
    <row r="18" spans="1:17" ht="15" customHeight="1" x14ac:dyDescent="0.2">
      <c r="A18" s="23" t="s">
        <v>90</v>
      </c>
      <c r="B18" s="30" t="s">
        <v>197</v>
      </c>
      <c r="C18" s="25" t="s">
        <v>67</v>
      </c>
      <c r="D18" s="111"/>
      <c r="E18" s="74">
        <f t="shared" si="13"/>
        <v>10000000</v>
      </c>
      <c r="F18" s="81">
        <v>0</v>
      </c>
      <c r="G18" s="82">
        <v>10000000</v>
      </c>
      <c r="H18" s="82">
        <v>0</v>
      </c>
      <c r="I18" s="83">
        <v>0</v>
      </c>
      <c r="J18" s="74">
        <f t="shared" si="14"/>
        <v>1764705.9063705176</v>
      </c>
      <c r="K18" s="74">
        <f t="shared" si="15"/>
        <v>1588235.3157334658</v>
      </c>
      <c r="L18" s="81">
        <v>0</v>
      </c>
      <c r="M18" s="82">
        <v>0</v>
      </c>
      <c r="N18" s="82">
        <v>1588235.3157334658</v>
      </c>
      <c r="O18" s="83">
        <v>176470.59063705176</v>
      </c>
      <c r="P18" s="74">
        <f t="shared" si="16"/>
        <v>11764705.906370517</v>
      </c>
      <c r="Q18" s="84">
        <v>0</v>
      </c>
    </row>
    <row r="19" spans="1:17" ht="15" customHeight="1" x14ac:dyDescent="0.2">
      <c r="A19" s="23" t="s">
        <v>91</v>
      </c>
      <c r="B19" s="30" t="s">
        <v>197</v>
      </c>
      <c r="C19" s="25" t="s">
        <v>68</v>
      </c>
      <c r="D19" s="111"/>
      <c r="E19" s="74">
        <f t="shared" si="13"/>
        <v>19365394</v>
      </c>
      <c r="F19" s="81">
        <v>0</v>
      </c>
      <c r="G19" s="82">
        <v>19365394</v>
      </c>
      <c r="H19" s="82">
        <v>0</v>
      </c>
      <c r="I19" s="83">
        <v>0</v>
      </c>
      <c r="J19" s="74">
        <f t="shared" si="14"/>
        <v>3417422.517099218</v>
      </c>
      <c r="K19" s="74">
        <f t="shared" si="15"/>
        <v>3075680.2653892962</v>
      </c>
      <c r="L19" s="81">
        <v>0</v>
      </c>
      <c r="M19" s="82">
        <v>0</v>
      </c>
      <c r="N19" s="82">
        <v>3075680.2653892962</v>
      </c>
      <c r="O19" s="83">
        <v>341742.25170992181</v>
      </c>
      <c r="P19" s="74">
        <f t="shared" si="16"/>
        <v>22782816.517099217</v>
      </c>
      <c r="Q19" s="84">
        <v>0</v>
      </c>
    </row>
    <row r="20" spans="1:17" ht="15" customHeight="1" x14ac:dyDescent="0.2">
      <c r="A20" s="23" t="s">
        <v>92</v>
      </c>
      <c r="B20" s="30" t="s">
        <v>198</v>
      </c>
      <c r="C20" s="25" t="s">
        <v>69</v>
      </c>
      <c r="D20" s="111"/>
      <c r="E20" s="74">
        <f t="shared" si="13"/>
        <v>14441670</v>
      </c>
      <c r="F20" s="81">
        <v>0</v>
      </c>
      <c r="G20" s="82">
        <v>14441670</v>
      </c>
      <c r="H20" s="82">
        <v>0</v>
      </c>
      <c r="I20" s="83">
        <v>0</v>
      </c>
      <c r="J20" s="74">
        <f t="shared" si="14"/>
        <v>2548530.0346853915</v>
      </c>
      <c r="K20" s="74">
        <f t="shared" si="15"/>
        <v>2293677.0312168524</v>
      </c>
      <c r="L20" s="81">
        <v>0</v>
      </c>
      <c r="M20" s="82">
        <v>0</v>
      </c>
      <c r="N20" s="82">
        <v>2293677.0312168524</v>
      </c>
      <c r="O20" s="83">
        <v>254853.00346853913</v>
      </c>
      <c r="P20" s="74">
        <f t="shared" si="16"/>
        <v>16990200.034685392</v>
      </c>
      <c r="Q20" s="84">
        <v>0</v>
      </c>
    </row>
    <row r="21" spans="1:17" ht="15" customHeight="1" x14ac:dyDescent="0.2">
      <c r="A21" s="23" t="s">
        <v>93</v>
      </c>
      <c r="B21" s="30" t="s">
        <v>198</v>
      </c>
      <c r="C21" s="25" t="s">
        <v>70</v>
      </c>
      <c r="D21" s="111"/>
      <c r="E21" s="74">
        <f t="shared" si="13"/>
        <v>10000000</v>
      </c>
      <c r="F21" s="81">
        <v>0</v>
      </c>
      <c r="G21" s="82">
        <v>10000000</v>
      </c>
      <c r="H21" s="82">
        <v>0</v>
      </c>
      <c r="I21" s="83">
        <v>0</v>
      </c>
      <c r="J21" s="74">
        <f t="shared" si="14"/>
        <v>1764705.9063705176</v>
      </c>
      <c r="K21" s="74">
        <f t="shared" si="15"/>
        <v>1588235.3157334658</v>
      </c>
      <c r="L21" s="81">
        <v>0</v>
      </c>
      <c r="M21" s="82">
        <v>0</v>
      </c>
      <c r="N21" s="82">
        <v>1588235.3157334658</v>
      </c>
      <c r="O21" s="83">
        <v>176470.59063705176</v>
      </c>
      <c r="P21" s="74">
        <f t="shared" si="16"/>
        <v>11764705.906370517</v>
      </c>
      <c r="Q21" s="84">
        <v>0</v>
      </c>
    </row>
    <row r="22" spans="1:17" ht="15" customHeight="1" x14ac:dyDescent="0.2">
      <c r="A22" s="23" t="s">
        <v>94</v>
      </c>
      <c r="B22" s="30" t="s">
        <v>198</v>
      </c>
      <c r="C22" s="25" t="s">
        <v>71</v>
      </c>
      <c r="D22" s="111"/>
      <c r="E22" s="74">
        <f t="shared" si="13"/>
        <v>18065580</v>
      </c>
      <c r="F22" s="81">
        <v>0</v>
      </c>
      <c r="G22" s="82">
        <v>18065580</v>
      </c>
      <c r="H22" s="82">
        <v>0</v>
      </c>
      <c r="I22" s="83">
        <v>0</v>
      </c>
      <c r="J22" s="74">
        <f t="shared" si="14"/>
        <v>3188043.5728009096</v>
      </c>
      <c r="K22" s="74">
        <f t="shared" si="15"/>
        <v>2869239.2155208187</v>
      </c>
      <c r="L22" s="81">
        <v>0</v>
      </c>
      <c r="M22" s="82">
        <v>0</v>
      </c>
      <c r="N22" s="82">
        <v>2869239.2155208187</v>
      </c>
      <c r="O22" s="83">
        <v>318804.35728009098</v>
      </c>
      <c r="P22" s="74">
        <f t="shared" si="16"/>
        <v>21253623.572800908</v>
      </c>
      <c r="Q22" s="84">
        <v>0</v>
      </c>
    </row>
    <row r="23" spans="1:17" ht="15" customHeight="1" x14ac:dyDescent="0.2">
      <c r="A23" s="23" t="s">
        <v>95</v>
      </c>
      <c r="B23" s="30" t="s">
        <v>199</v>
      </c>
      <c r="C23" s="25" t="s">
        <v>72</v>
      </c>
      <c r="D23" s="111"/>
      <c r="E23" s="74">
        <f t="shared" si="13"/>
        <v>14027393</v>
      </c>
      <c r="F23" s="81">
        <v>0</v>
      </c>
      <c r="G23" s="82">
        <v>14027393</v>
      </c>
      <c r="H23" s="82">
        <v>0</v>
      </c>
      <c r="I23" s="83">
        <v>0</v>
      </c>
      <c r="J23" s="74">
        <f t="shared" si="14"/>
        <v>2475422.3278080444</v>
      </c>
      <c r="K23" s="74">
        <f t="shared" si="15"/>
        <v>2227880.09502724</v>
      </c>
      <c r="L23" s="81">
        <v>350000</v>
      </c>
      <c r="M23" s="82">
        <v>0</v>
      </c>
      <c r="N23" s="82">
        <f>2227880.09502724-L23</f>
        <v>1877880.09502724</v>
      </c>
      <c r="O23" s="83">
        <v>247542.23278080454</v>
      </c>
      <c r="P23" s="74">
        <f t="shared" si="16"/>
        <v>16502815.327808045</v>
      </c>
      <c r="Q23" s="84">
        <v>0</v>
      </c>
    </row>
    <row r="24" spans="1:17" ht="15" customHeight="1" x14ac:dyDescent="0.2">
      <c r="A24" s="23" t="s">
        <v>96</v>
      </c>
      <c r="B24" s="30" t="s">
        <v>199</v>
      </c>
      <c r="C24" s="25" t="s">
        <v>73</v>
      </c>
      <c r="D24" s="111"/>
      <c r="E24" s="74">
        <f t="shared" si="13"/>
        <v>14728762</v>
      </c>
      <c r="F24" s="81">
        <v>0</v>
      </c>
      <c r="G24" s="82">
        <v>14728762</v>
      </c>
      <c r="H24" s="82">
        <v>0</v>
      </c>
      <c r="I24" s="83">
        <v>0</v>
      </c>
      <c r="J24" s="74">
        <f t="shared" si="14"/>
        <v>2599193.3294925638</v>
      </c>
      <c r="K24" s="74">
        <f t="shared" si="15"/>
        <v>2339273.9965433073</v>
      </c>
      <c r="L24" s="81">
        <v>0</v>
      </c>
      <c r="M24" s="82">
        <v>0</v>
      </c>
      <c r="N24" s="82">
        <v>2339273.9965433073</v>
      </c>
      <c r="O24" s="83">
        <v>259919.33294925635</v>
      </c>
      <c r="P24" s="74">
        <f t="shared" si="16"/>
        <v>17327955.329492565</v>
      </c>
      <c r="Q24" s="84">
        <v>0</v>
      </c>
    </row>
    <row r="25" spans="1:17" ht="15" customHeight="1" x14ac:dyDescent="0.2">
      <c r="A25" s="23" t="s">
        <v>97</v>
      </c>
      <c r="B25" s="30" t="s">
        <v>199</v>
      </c>
      <c r="C25" s="25" t="s">
        <v>74</v>
      </c>
      <c r="D25" s="111"/>
      <c r="E25" s="74">
        <f t="shared" si="13"/>
        <v>18001820</v>
      </c>
      <c r="F25" s="81">
        <v>0</v>
      </c>
      <c r="G25" s="82">
        <v>18001820</v>
      </c>
      <c r="H25" s="82">
        <v>0</v>
      </c>
      <c r="I25" s="83">
        <v>0</v>
      </c>
      <c r="J25" s="74">
        <f t="shared" si="14"/>
        <v>3176791.8079418913</v>
      </c>
      <c r="K25" s="74">
        <f t="shared" si="15"/>
        <v>2859112.627147702</v>
      </c>
      <c r="L25" s="81">
        <v>0</v>
      </c>
      <c r="M25" s="82">
        <v>0</v>
      </c>
      <c r="N25" s="82">
        <v>2859112.627147702</v>
      </c>
      <c r="O25" s="83">
        <v>317679.1807941891</v>
      </c>
      <c r="P25" s="74">
        <f t="shared" si="16"/>
        <v>21178611.807941891</v>
      </c>
      <c r="Q25" s="84">
        <v>0</v>
      </c>
    </row>
    <row r="26" spans="1:17" ht="15" customHeight="1" x14ac:dyDescent="0.2">
      <c r="A26" s="23" t="s">
        <v>98</v>
      </c>
      <c r="B26" s="30" t="s">
        <v>191</v>
      </c>
      <c r="C26" s="25" t="s">
        <v>75</v>
      </c>
      <c r="D26" s="111"/>
      <c r="E26" s="74">
        <f t="shared" si="13"/>
        <v>21253625</v>
      </c>
      <c r="F26" s="81">
        <v>0</v>
      </c>
      <c r="G26" s="82">
        <v>21253625</v>
      </c>
      <c r="H26" s="82">
        <v>0</v>
      </c>
      <c r="I26" s="83">
        <v>0</v>
      </c>
      <c r="J26" s="74">
        <f t="shared" si="14"/>
        <v>3750639.7569284108</v>
      </c>
      <c r="K26" s="74">
        <f t="shared" si="15"/>
        <v>3375575.7812355701</v>
      </c>
      <c r="L26" s="81">
        <v>2000000</v>
      </c>
      <c r="M26" s="82">
        <v>0</v>
      </c>
      <c r="N26" s="82">
        <f>3375575.78123557-L26</f>
        <v>1375575.7812355701</v>
      </c>
      <c r="O26" s="83">
        <v>375063.97569284093</v>
      </c>
      <c r="P26" s="74">
        <f t="shared" si="16"/>
        <v>25004264.75692841</v>
      </c>
      <c r="Q26" s="84">
        <v>0</v>
      </c>
    </row>
    <row r="27" spans="1:17" ht="15" customHeight="1" x14ac:dyDescent="0.2">
      <c r="A27" s="23" t="s">
        <v>99</v>
      </c>
      <c r="B27" s="30" t="s">
        <v>192</v>
      </c>
      <c r="C27" s="25" t="s">
        <v>76</v>
      </c>
      <c r="D27" s="111"/>
      <c r="E27" s="74">
        <f t="shared" si="13"/>
        <v>29755075</v>
      </c>
      <c r="F27" s="81">
        <v>0</v>
      </c>
      <c r="G27" s="82">
        <v>29755075</v>
      </c>
      <c r="H27" s="82">
        <v>0</v>
      </c>
      <c r="I27" s="83">
        <v>0</v>
      </c>
      <c r="J27" s="74">
        <f t="shared" si="14"/>
        <v>5250895.6596997734</v>
      </c>
      <c r="K27" s="74">
        <f t="shared" si="15"/>
        <v>4725806.0937297959</v>
      </c>
      <c r="L27" s="81">
        <v>0</v>
      </c>
      <c r="M27" s="82">
        <v>0</v>
      </c>
      <c r="N27" s="82">
        <v>4725806.0937297959</v>
      </c>
      <c r="O27" s="83">
        <v>525089.5659699773</v>
      </c>
      <c r="P27" s="74">
        <f t="shared" si="16"/>
        <v>35005970.659699775</v>
      </c>
      <c r="Q27" s="84">
        <v>0</v>
      </c>
    </row>
    <row r="28" spans="1:17" ht="15" customHeight="1" x14ac:dyDescent="0.2">
      <c r="A28" s="23" t="s">
        <v>100</v>
      </c>
      <c r="B28" s="30" t="s">
        <v>192</v>
      </c>
      <c r="C28" s="25" t="s">
        <v>77</v>
      </c>
      <c r="D28" s="111"/>
      <c r="E28" s="74">
        <f t="shared" si="13"/>
        <v>24253189</v>
      </c>
      <c r="F28" s="81">
        <v>0</v>
      </c>
      <c r="G28" s="82">
        <v>24253189</v>
      </c>
      <c r="H28" s="82">
        <v>0</v>
      </c>
      <c r="I28" s="83">
        <v>0</v>
      </c>
      <c r="J28" s="74">
        <f t="shared" si="14"/>
        <v>4279974.5876620468</v>
      </c>
      <c r="K28" s="74">
        <f t="shared" si="15"/>
        <v>3851977.1288958425</v>
      </c>
      <c r="L28" s="81">
        <v>0</v>
      </c>
      <c r="M28" s="82">
        <v>0</v>
      </c>
      <c r="N28" s="82">
        <v>3851977.1288958425</v>
      </c>
      <c r="O28" s="83">
        <v>427997.45876620471</v>
      </c>
      <c r="P28" s="74">
        <f t="shared" si="16"/>
        <v>28533163.587662049</v>
      </c>
      <c r="Q28" s="84">
        <v>0</v>
      </c>
    </row>
    <row r="29" spans="1:17" ht="15" customHeight="1" x14ac:dyDescent="0.2">
      <c r="A29" s="23" t="s">
        <v>101</v>
      </c>
      <c r="B29" s="30" t="s">
        <v>200</v>
      </c>
      <c r="C29" s="25" t="s">
        <v>78</v>
      </c>
      <c r="D29" s="111"/>
      <c r="E29" s="74">
        <f t="shared" si="13"/>
        <v>7944100</v>
      </c>
      <c r="F29" s="81">
        <v>0</v>
      </c>
      <c r="G29" s="82">
        <v>7944100</v>
      </c>
      <c r="H29" s="82">
        <v>0</v>
      </c>
      <c r="I29" s="83">
        <v>0</v>
      </c>
      <c r="J29" s="74">
        <f t="shared" si="14"/>
        <v>1401900.0190798002</v>
      </c>
      <c r="K29" s="74">
        <f t="shared" si="15"/>
        <v>1261710.0171718199</v>
      </c>
      <c r="L29" s="81">
        <v>600000</v>
      </c>
      <c r="M29" s="82">
        <v>0</v>
      </c>
      <c r="N29" s="82">
        <f>1261710.01717182-L29</f>
        <v>661710.01717181993</v>
      </c>
      <c r="O29" s="83">
        <v>140190.0019079803</v>
      </c>
      <c r="P29" s="74">
        <f t="shared" si="16"/>
        <v>9346000.0190798007</v>
      </c>
      <c r="Q29" s="84">
        <v>0</v>
      </c>
    </row>
    <row r="30" spans="1:17" ht="15" customHeight="1" x14ac:dyDescent="0.2">
      <c r="A30" s="23" t="s">
        <v>102</v>
      </c>
      <c r="B30" s="30" t="s">
        <v>200</v>
      </c>
      <c r="C30" s="25" t="s">
        <v>79</v>
      </c>
      <c r="D30" s="111"/>
      <c r="E30" s="74">
        <f t="shared" si="13"/>
        <v>4675175</v>
      </c>
      <c r="F30" s="81">
        <v>0</v>
      </c>
      <c r="G30" s="82">
        <v>4675175</v>
      </c>
      <c r="H30" s="82">
        <v>0</v>
      </c>
      <c r="I30" s="83">
        <v>0</v>
      </c>
      <c r="J30" s="74">
        <f t="shared" si="14"/>
        <v>825030.89358157839</v>
      </c>
      <c r="K30" s="74">
        <f t="shared" si="15"/>
        <v>742527.80422342056</v>
      </c>
      <c r="L30" s="81">
        <v>0</v>
      </c>
      <c r="M30" s="82">
        <v>0</v>
      </c>
      <c r="N30" s="82">
        <v>742527.80422342056</v>
      </c>
      <c r="O30" s="83">
        <v>82503.089358157842</v>
      </c>
      <c r="P30" s="74">
        <f t="shared" si="16"/>
        <v>5500205.8935815785</v>
      </c>
      <c r="Q30" s="84">
        <v>0</v>
      </c>
    </row>
    <row r="31" spans="1:17" ht="15" customHeight="1" x14ac:dyDescent="0.2">
      <c r="A31" s="23" t="s">
        <v>103</v>
      </c>
      <c r="B31" s="30" t="s">
        <v>200</v>
      </c>
      <c r="C31" s="25" t="s">
        <v>80</v>
      </c>
      <c r="D31" s="111"/>
      <c r="E31" s="74">
        <f t="shared" si="13"/>
        <v>5000000</v>
      </c>
      <c r="F31" s="81">
        <v>0</v>
      </c>
      <c r="G31" s="82">
        <v>5000000</v>
      </c>
      <c r="H31" s="82">
        <v>0</v>
      </c>
      <c r="I31" s="83">
        <v>0</v>
      </c>
      <c r="J31" s="74">
        <f t="shared" si="14"/>
        <v>882352.95318525878</v>
      </c>
      <c r="K31" s="74">
        <f t="shared" si="15"/>
        <v>794117.65786673292</v>
      </c>
      <c r="L31" s="81">
        <v>0</v>
      </c>
      <c r="M31" s="82">
        <v>0</v>
      </c>
      <c r="N31" s="82">
        <v>794117.65786673292</v>
      </c>
      <c r="O31" s="83">
        <v>88235.295318525881</v>
      </c>
      <c r="P31" s="74">
        <f t="shared" si="16"/>
        <v>5882352.9531852584</v>
      </c>
      <c r="Q31" s="84">
        <v>0</v>
      </c>
    </row>
    <row r="32" spans="1:17" ht="15" customHeight="1" x14ac:dyDescent="0.2">
      <c r="A32" s="13" t="s">
        <v>36</v>
      </c>
      <c r="B32" s="32"/>
      <c r="C32" s="15" t="s">
        <v>54</v>
      </c>
      <c r="D32" s="111"/>
      <c r="E32" s="80">
        <f>SUM(E33:E35)</f>
        <v>148412027</v>
      </c>
      <c r="F32" s="76">
        <f t="shared" ref="F32:Q32" si="17">SUM(F33:F35)</f>
        <v>0</v>
      </c>
      <c r="G32" s="77">
        <f t="shared" si="17"/>
        <v>148412027</v>
      </c>
      <c r="H32" s="77">
        <f t="shared" si="17"/>
        <v>0</v>
      </c>
      <c r="I32" s="78">
        <f t="shared" si="17"/>
        <v>0</v>
      </c>
      <c r="J32" s="75">
        <f t="shared" si="17"/>
        <v>26190358</v>
      </c>
      <c r="K32" s="75">
        <f t="shared" si="17"/>
        <v>26190358</v>
      </c>
      <c r="L32" s="76">
        <f t="shared" si="17"/>
        <v>0</v>
      </c>
      <c r="M32" s="77">
        <f t="shared" si="17"/>
        <v>0</v>
      </c>
      <c r="N32" s="77">
        <f t="shared" si="17"/>
        <v>26190358</v>
      </c>
      <c r="O32" s="78">
        <f t="shared" si="17"/>
        <v>0</v>
      </c>
      <c r="P32" s="75">
        <f t="shared" si="17"/>
        <v>174602385</v>
      </c>
      <c r="Q32" s="79">
        <f t="shared" si="17"/>
        <v>0</v>
      </c>
    </row>
    <row r="33" spans="1:17" ht="15" customHeight="1" x14ac:dyDescent="0.2">
      <c r="A33" s="20" t="s">
        <v>49</v>
      </c>
      <c r="B33" s="21" t="s">
        <v>185</v>
      </c>
      <c r="C33" s="22" t="s">
        <v>46</v>
      </c>
      <c r="D33" s="111"/>
      <c r="E33" s="74">
        <f>F33+G33+H33+I33</f>
        <v>12004348</v>
      </c>
      <c r="F33" s="81">
        <v>0</v>
      </c>
      <c r="G33" s="82">
        <v>12004348</v>
      </c>
      <c r="H33" s="82">
        <v>0</v>
      </c>
      <c r="I33" s="83">
        <v>0</v>
      </c>
      <c r="J33" s="74">
        <f>K33+O33</f>
        <v>2118414.3767309641</v>
      </c>
      <c r="K33" s="74">
        <f>L33+M33+N33</f>
        <v>2118414.3767309641</v>
      </c>
      <c r="L33" s="81">
        <v>0</v>
      </c>
      <c r="M33" s="82">
        <v>0</v>
      </c>
      <c r="N33" s="82">
        <v>2118414.3767309641</v>
      </c>
      <c r="O33" s="83">
        <v>0</v>
      </c>
      <c r="P33" s="74">
        <f>E33+J33</f>
        <v>14122762.376730964</v>
      </c>
      <c r="Q33" s="84">
        <v>0</v>
      </c>
    </row>
    <row r="34" spans="1:17" ht="15" customHeight="1" x14ac:dyDescent="0.2">
      <c r="A34" s="20" t="s">
        <v>50</v>
      </c>
      <c r="B34" s="21" t="s">
        <v>185</v>
      </c>
      <c r="C34" s="22" t="s">
        <v>47</v>
      </c>
      <c r="D34" s="111"/>
      <c r="E34" s="74">
        <f t="shared" ref="E34:E35" si="18">F34+G34+H34+I34</f>
        <v>63308456</v>
      </c>
      <c r="F34" s="81">
        <v>0</v>
      </c>
      <c r="G34" s="82">
        <v>63308456</v>
      </c>
      <c r="H34" s="82">
        <v>0</v>
      </c>
      <c r="I34" s="83">
        <v>0</v>
      </c>
      <c r="J34" s="74">
        <f t="shared" ref="J34:J38" si="19">K34+O34</f>
        <v>11172080.596050669</v>
      </c>
      <c r="K34" s="74">
        <f t="shared" ref="K34:K38" si="20">L34+M34+N34</f>
        <v>11172080.596050669</v>
      </c>
      <c r="L34" s="81">
        <v>0</v>
      </c>
      <c r="M34" s="82">
        <v>0</v>
      </c>
      <c r="N34" s="82">
        <v>11172080.596050669</v>
      </c>
      <c r="O34" s="83">
        <v>0</v>
      </c>
      <c r="P34" s="74">
        <f t="shared" ref="P34:P38" si="21">E34+J34</f>
        <v>74480536.596050665</v>
      </c>
      <c r="Q34" s="84">
        <v>0</v>
      </c>
    </row>
    <row r="35" spans="1:17" ht="15" customHeight="1" x14ac:dyDescent="0.2">
      <c r="A35" s="20" t="s">
        <v>51</v>
      </c>
      <c r="B35" s="21" t="s">
        <v>185</v>
      </c>
      <c r="C35" s="22" t="s">
        <v>48</v>
      </c>
      <c r="D35" s="111"/>
      <c r="E35" s="74">
        <f t="shared" si="18"/>
        <v>73099223</v>
      </c>
      <c r="F35" s="81">
        <v>0</v>
      </c>
      <c r="G35" s="82">
        <v>73099223</v>
      </c>
      <c r="H35" s="82">
        <v>0</v>
      </c>
      <c r="I35" s="83">
        <v>0</v>
      </c>
      <c r="J35" s="74">
        <f t="shared" si="19"/>
        <v>12899863.027218366</v>
      </c>
      <c r="K35" s="74">
        <f t="shared" si="20"/>
        <v>12899863.027218366</v>
      </c>
      <c r="L35" s="81">
        <v>0</v>
      </c>
      <c r="M35" s="82">
        <v>0</v>
      </c>
      <c r="N35" s="82">
        <v>12899863.027218366</v>
      </c>
      <c r="O35" s="83">
        <v>0</v>
      </c>
      <c r="P35" s="74">
        <f t="shared" si="21"/>
        <v>85999086.027218372</v>
      </c>
      <c r="Q35" s="84">
        <v>0</v>
      </c>
    </row>
    <row r="36" spans="1:17" ht="15" customHeight="1" x14ac:dyDescent="0.2">
      <c r="A36" s="16" t="s">
        <v>37</v>
      </c>
      <c r="B36" s="31"/>
      <c r="C36" s="15" t="s">
        <v>55</v>
      </c>
      <c r="D36" s="111"/>
      <c r="E36" s="75">
        <f>SUM(E37:E38)</f>
        <v>250721768</v>
      </c>
      <c r="F36" s="76">
        <f t="shared" ref="F36:Q36" si="22">SUM(F37:F38)</f>
        <v>0</v>
      </c>
      <c r="G36" s="77">
        <f t="shared" si="22"/>
        <v>250721768</v>
      </c>
      <c r="H36" s="77">
        <f t="shared" si="22"/>
        <v>0</v>
      </c>
      <c r="I36" s="78">
        <f t="shared" si="22"/>
        <v>0</v>
      </c>
      <c r="J36" s="75">
        <f t="shared" si="22"/>
        <v>44245018.297284976</v>
      </c>
      <c r="K36" s="75">
        <f t="shared" si="22"/>
        <v>44245018.297284976</v>
      </c>
      <c r="L36" s="76">
        <f t="shared" si="22"/>
        <v>13551443</v>
      </c>
      <c r="M36" s="77">
        <f t="shared" si="22"/>
        <v>0</v>
      </c>
      <c r="N36" s="77">
        <f t="shared" si="22"/>
        <v>30693575.297284972</v>
      </c>
      <c r="O36" s="78">
        <f t="shared" si="22"/>
        <v>0</v>
      </c>
      <c r="P36" s="75">
        <f t="shared" si="22"/>
        <v>294966786.29728496</v>
      </c>
      <c r="Q36" s="79">
        <f t="shared" si="22"/>
        <v>0</v>
      </c>
    </row>
    <row r="37" spans="1:17" ht="15" customHeight="1" x14ac:dyDescent="0.2">
      <c r="A37" s="20" t="s">
        <v>52</v>
      </c>
      <c r="B37" s="21" t="s">
        <v>186</v>
      </c>
      <c r="C37" s="22" t="s">
        <v>44</v>
      </c>
      <c r="D37" s="111"/>
      <c r="E37" s="74">
        <f>F37+G37+H37+I37</f>
        <v>132110883</v>
      </c>
      <c r="F37" s="81">
        <v>0</v>
      </c>
      <c r="G37" s="82">
        <v>132110883</v>
      </c>
      <c r="H37" s="82">
        <v>0</v>
      </c>
      <c r="I37" s="83">
        <v>0</v>
      </c>
      <c r="J37" s="74">
        <f t="shared" si="19"/>
        <v>23313685.297284972</v>
      </c>
      <c r="K37" s="74">
        <f t="shared" si="20"/>
        <v>23313685.297284972</v>
      </c>
      <c r="L37" s="81">
        <v>0</v>
      </c>
      <c r="M37" s="82">
        <v>0</v>
      </c>
      <c r="N37" s="82">
        <v>23313685.297284972</v>
      </c>
      <c r="O37" s="83">
        <v>0</v>
      </c>
      <c r="P37" s="74">
        <f t="shared" si="21"/>
        <v>155424568.29728496</v>
      </c>
      <c r="Q37" s="84">
        <v>0</v>
      </c>
    </row>
    <row r="38" spans="1:17" ht="15" customHeight="1" x14ac:dyDescent="0.2">
      <c r="A38" s="20" t="s">
        <v>53</v>
      </c>
      <c r="B38" s="21" t="s">
        <v>186</v>
      </c>
      <c r="C38" s="22" t="s">
        <v>45</v>
      </c>
      <c r="D38" s="111"/>
      <c r="E38" s="74">
        <f>F38+G38+H38+I38</f>
        <v>118610885</v>
      </c>
      <c r="F38" s="81">
        <v>0</v>
      </c>
      <c r="G38" s="82">
        <v>118610885</v>
      </c>
      <c r="H38" s="82">
        <v>0</v>
      </c>
      <c r="I38" s="83">
        <v>0</v>
      </c>
      <c r="J38" s="74">
        <f t="shared" si="19"/>
        <v>20931333</v>
      </c>
      <c r="K38" s="74">
        <f t="shared" si="20"/>
        <v>20931333</v>
      </c>
      <c r="L38" s="81">
        <v>13551443</v>
      </c>
      <c r="M38" s="82">
        <v>0</v>
      </c>
      <c r="N38" s="82">
        <f>20931333-L38</f>
        <v>7379890</v>
      </c>
      <c r="O38" s="83">
        <v>0</v>
      </c>
      <c r="P38" s="74">
        <f t="shared" si="21"/>
        <v>139542218</v>
      </c>
      <c r="Q38" s="84">
        <v>0</v>
      </c>
    </row>
    <row r="39" spans="1:17" ht="15" customHeight="1" x14ac:dyDescent="0.2">
      <c r="A39" s="13" t="s">
        <v>38</v>
      </c>
      <c r="B39" s="33"/>
      <c r="C39" s="17" t="s">
        <v>125</v>
      </c>
      <c r="D39" s="111"/>
      <c r="E39" s="75">
        <f>E40+E41+E42+E43+E44+E45+E46+E47+E48+E49+E50+E51+E52+E53+E54+E55+E56+E57+E58+E59+E60</f>
        <v>477237153</v>
      </c>
      <c r="F39" s="76">
        <f t="shared" ref="F39:Q39" si="23">F40+F41+F42+F43+F44+F45+F46+F47+F48+F49+F50+F51+F52+F53+F54+F55+F56+F57+F58+F59+F60</f>
        <v>0</v>
      </c>
      <c r="G39" s="77">
        <f t="shared" si="23"/>
        <v>0</v>
      </c>
      <c r="H39" s="77">
        <f t="shared" si="23"/>
        <v>477237153</v>
      </c>
      <c r="I39" s="78">
        <f t="shared" si="23"/>
        <v>0</v>
      </c>
      <c r="J39" s="75">
        <f t="shared" si="23"/>
        <v>84218322</v>
      </c>
      <c r="K39" s="75">
        <f t="shared" si="23"/>
        <v>75796490</v>
      </c>
      <c r="L39" s="76">
        <f t="shared" si="23"/>
        <v>0</v>
      </c>
      <c r="M39" s="77">
        <f t="shared" si="23"/>
        <v>66190615</v>
      </c>
      <c r="N39" s="77">
        <f t="shared" si="23"/>
        <v>9605875</v>
      </c>
      <c r="O39" s="78">
        <f t="shared" si="23"/>
        <v>8421832</v>
      </c>
      <c r="P39" s="75">
        <f t="shared" si="23"/>
        <v>561455475</v>
      </c>
      <c r="Q39" s="79">
        <f t="shared" si="23"/>
        <v>0</v>
      </c>
    </row>
    <row r="40" spans="1:17" ht="15" customHeight="1" x14ac:dyDescent="0.2">
      <c r="A40" s="23" t="s">
        <v>104</v>
      </c>
      <c r="B40" s="28" t="s">
        <v>187</v>
      </c>
      <c r="C40" s="26" t="s">
        <v>126</v>
      </c>
      <c r="D40" s="111"/>
      <c r="E40" s="74">
        <f>F40+G40+H40+I40</f>
        <v>8000000</v>
      </c>
      <c r="F40" s="101">
        <v>0</v>
      </c>
      <c r="G40" s="102">
        <v>0</v>
      </c>
      <c r="H40" s="102">
        <v>8000000</v>
      </c>
      <c r="I40" s="103">
        <v>0</v>
      </c>
      <c r="J40" s="74">
        <f t="shared" ref="J40:J60" si="24">K40+O40</f>
        <v>1411765</v>
      </c>
      <c r="K40" s="74">
        <f t="shared" ref="K40:K60" si="25">L40+M40+N40</f>
        <v>1270588</v>
      </c>
      <c r="L40" s="101">
        <v>0</v>
      </c>
      <c r="M40" s="102">
        <v>1270588</v>
      </c>
      <c r="N40" s="102">
        <v>0</v>
      </c>
      <c r="O40" s="103">
        <v>141177</v>
      </c>
      <c r="P40" s="74">
        <f t="shared" ref="P40:P60" si="26">E40+J40</f>
        <v>9411765</v>
      </c>
      <c r="Q40" s="104">
        <v>0</v>
      </c>
    </row>
    <row r="41" spans="1:17" ht="15" customHeight="1" x14ac:dyDescent="0.2">
      <c r="A41" s="23" t="s">
        <v>105</v>
      </c>
      <c r="B41" s="28" t="s">
        <v>187</v>
      </c>
      <c r="C41" s="26" t="s">
        <v>127</v>
      </c>
      <c r="D41" s="111"/>
      <c r="E41" s="74">
        <f t="shared" ref="E41:E60" si="27">F41+G41+H41+I41</f>
        <v>60481438</v>
      </c>
      <c r="F41" s="101">
        <v>0</v>
      </c>
      <c r="G41" s="102">
        <v>0</v>
      </c>
      <c r="H41" s="102">
        <v>60481438</v>
      </c>
      <c r="I41" s="103">
        <v>0</v>
      </c>
      <c r="J41" s="74">
        <f t="shared" si="24"/>
        <v>10673194</v>
      </c>
      <c r="K41" s="74">
        <f t="shared" si="25"/>
        <v>9605875</v>
      </c>
      <c r="L41" s="101">
        <v>0</v>
      </c>
      <c r="M41" s="102">
        <v>0</v>
      </c>
      <c r="N41" s="102">
        <v>9605875</v>
      </c>
      <c r="O41" s="103">
        <v>1067319</v>
      </c>
      <c r="P41" s="74">
        <f t="shared" si="26"/>
        <v>71154632</v>
      </c>
      <c r="Q41" s="104">
        <v>0</v>
      </c>
    </row>
    <row r="42" spans="1:17" ht="15" customHeight="1" x14ac:dyDescent="0.2">
      <c r="A42" s="23" t="s">
        <v>106</v>
      </c>
      <c r="B42" s="28" t="s">
        <v>203</v>
      </c>
      <c r="C42" s="26" t="s">
        <v>128</v>
      </c>
      <c r="D42" s="111"/>
      <c r="E42" s="74">
        <f t="shared" si="27"/>
        <v>3027511</v>
      </c>
      <c r="F42" s="101">
        <v>0</v>
      </c>
      <c r="G42" s="102">
        <v>0</v>
      </c>
      <c r="H42" s="102">
        <v>3027511</v>
      </c>
      <c r="I42" s="103">
        <v>0</v>
      </c>
      <c r="J42" s="74">
        <f t="shared" si="24"/>
        <v>534267</v>
      </c>
      <c r="K42" s="74">
        <f t="shared" si="25"/>
        <v>480840</v>
      </c>
      <c r="L42" s="101">
        <v>0</v>
      </c>
      <c r="M42" s="102">
        <v>480840</v>
      </c>
      <c r="N42" s="102">
        <v>0</v>
      </c>
      <c r="O42" s="103">
        <v>53427</v>
      </c>
      <c r="P42" s="74">
        <f t="shared" si="26"/>
        <v>3561778</v>
      </c>
      <c r="Q42" s="104">
        <v>0</v>
      </c>
    </row>
    <row r="43" spans="1:17" ht="15" customHeight="1" x14ac:dyDescent="0.2">
      <c r="A43" s="23" t="s">
        <v>107</v>
      </c>
      <c r="B43" s="28" t="s">
        <v>204</v>
      </c>
      <c r="C43" s="26" t="s">
        <v>129</v>
      </c>
      <c r="D43" s="111"/>
      <c r="E43" s="74">
        <f t="shared" si="27"/>
        <v>11500000</v>
      </c>
      <c r="F43" s="101">
        <v>0</v>
      </c>
      <c r="G43" s="102">
        <v>0</v>
      </c>
      <c r="H43" s="102">
        <v>11500000</v>
      </c>
      <c r="I43" s="103">
        <v>0</v>
      </c>
      <c r="J43" s="74">
        <f t="shared" si="24"/>
        <v>2029412</v>
      </c>
      <c r="K43" s="74">
        <f t="shared" si="25"/>
        <v>1826471</v>
      </c>
      <c r="L43" s="101">
        <v>0</v>
      </c>
      <c r="M43" s="102">
        <v>1826471</v>
      </c>
      <c r="N43" s="102">
        <v>0</v>
      </c>
      <c r="O43" s="103">
        <v>202941</v>
      </c>
      <c r="P43" s="74">
        <f t="shared" si="26"/>
        <v>13529412</v>
      </c>
      <c r="Q43" s="104">
        <v>0</v>
      </c>
    </row>
    <row r="44" spans="1:17" ht="15" customHeight="1" x14ac:dyDescent="0.2">
      <c r="A44" s="23" t="s">
        <v>108</v>
      </c>
      <c r="B44" s="28" t="s">
        <v>205</v>
      </c>
      <c r="C44" s="26" t="s">
        <v>130</v>
      </c>
      <c r="D44" s="111"/>
      <c r="E44" s="74">
        <f t="shared" si="27"/>
        <v>13015738</v>
      </c>
      <c r="F44" s="101">
        <v>0</v>
      </c>
      <c r="G44" s="102">
        <v>0</v>
      </c>
      <c r="H44" s="102">
        <v>13015738</v>
      </c>
      <c r="I44" s="103">
        <v>0</v>
      </c>
      <c r="J44" s="74">
        <f t="shared" si="24"/>
        <v>2296894</v>
      </c>
      <c r="K44" s="74">
        <f t="shared" si="25"/>
        <v>2067205</v>
      </c>
      <c r="L44" s="101">
        <v>0</v>
      </c>
      <c r="M44" s="102">
        <v>2067205</v>
      </c>
      <c r="N44" s="102">
        <v>0</v>
      </c>
      <c r="O44" s="103">
        <v>229689</v>
      </c>
      <c r="P44" s="74">
        <f t="shared" si="26"/>
        <v>15312632</v>
      </c>
      <c r="Q44" s="104">
        <v>0</v>
      </c>
    </row>
    <row r="45" spans="1:17" ht="15" customHeight="1" x14ac:dyDescent="0.2">
      <c r="A45" s="23" t="s">
        <v>109</v>
      </c>
      <c r="B45" s="28" t="s">
        <v>205</v>
      </c>
      <c r="C45" s="26" t="s">
        <v>131</v>
      </c>
      <c r="D45" s="111"/>
      <c r="E45" s="74">
        <f t="shared" si="27"/>
        <v>6649328</v>
      </c>
      <c r="F45" s="101">
        <v>0</v>
      </c>
      <c r="G45" s="102">
        <v>0</v>
      </c>
      <c r="H45" s="102">
        <v>6649328</v>
      </c>
      <c r="I45" s="103">
        <v>0</v>
      </c>
      <c r="J45" s="74">
        <f t="shared" si="24"/>
        <v>1173411</v>
      </c>
      <c r="K45" s="74">
        <f t="shared" si="25"/>
        <v>1056070</v>
      </c>
      <c r="L45" s="101">
        <v>0</v>
      </c>
      <c r="M45" s="102">
        <v>1056070</v>
      </c>
      <c r="N45" s="102">
        <v>0</v>
      </c>
      <c r="O45" s="103">
        <v>117341</v>
      </c>
      <c r="P45" s="74">
        <f t="shared" si="26"/>
        <v>7822739</v>
      </c>
      <c r="Q45" s="104">
        <v>0</v>
      </c>
    </row>
    <row r="46" spans="1:17" ht="15" customHeight="1" x14ac:dyDescent="0.2">
      <c r="A46" s="23" t="s">
        <v>110</v>
      </c>
      <c r="B46" s="28" t="s">
        <v>193</v>
      </c>
      <c r="C46" s="26" t="s">
        <v>132</v>
      </c>
      <c r="D46" s="111"/>
      <c r="E46" s="74">
        <f t="shared" si="27"/>
        <v>43664106</v>
      </c>
      <c r="F46" s="101">
        <v>0</v>
      </c>
      <c r="G46" s="102">
        <v>0</v>
      </c>
      <c r="H46" s="102">
        <v>43664106</v>
      </c>
      <c r="I46" s="103">
        <v>0</v>
      </c>
      <c r="J46" s="74">
        <f t="shared" si="24"/>
        <v>7705430</v>
      </c>
      <c r="K46" s="74">
        <f t="shared" si="25"/>
        <v>6934887</v>
      </c>
      <c r="L46" s="101">
        <v>0</v>
      </c>
      <c r="M46" s="102">
        <v>6934887</v>
      </c>
      <c r="N46" s="102">
        <v>0</v>
      </c>
      <c r="O46" s="103">
        <v>770543</v>
      </c>
      <c r="P46" s="74">
        <f t="shared" si="26"/>
        <v>51369536</v>
      </c>
      <c r="Q46" s="104">
        <v>0</v>
      </c>
    </row>
    <row r="47" spans="1:17" ht="15" customHeight="1" x14ac:dyDescent="0.2">
      <c r="A47" s="23" t="s">
        <v>111</v>
      </c>
      <c r="B47" s="28" t="s">
        <v>193</v>
      </c>
      <c r="C47" s="26" t="s">
        <v>133</v>
      </c>
      <c r="D47" s="111"/>
      <c r="E47" s="74">
        <f t="shared" si="27"/>
        <v>112638641</v>
      </c>
      <c r="F47" s="101">
        <v>0</v>
      </c>
      <c r="G47" s="102">
        <v>0</v>
      </c>
      <c r="H47" s="102">
        <v>112638641</v>
      </c>
      <c r="I47" s="103">
        <v>0</v>
      </c>
      <c r="J47" s="74">
        <f t="shared" si="24"/>
        <v>19877408</v>
      </c>
      <c r="K47" s="74">
        <f t="shared" si="25"/>
        <v>17889667</v>
      </c>
      <c r="L47" s="101">
        <v>0</v>
      </c>
      <c r="M47" s="102">
        <v>17889667</v>
      </c>
      <c r="N47" s="102">
        <v>0</v>
      </c>
      <c r="O47" s="103">
        <v>1987741</v>
      </c>
      <c r="P47" s="74">
        <f t="shared" si="26"/>
        <v>132516049</v>
      </c>
      <c r="Q47" s="104">
        <v>0</v>
      </c>
    </row>
    <row r="48" spans="1:17" ht="15" customHeight="1" x14ac:dyDescent="0.2">
      <c r="A48" s="23" t="s">
        <v>112</v>
      </c>
      <c r="B48" s="28" t="s">
        <v>206</v>
      </c>
      <c r="C48" s="26" t="s">
        <v>134</v>
      </c>
      <c r="D48" s="111"/>
      <c r="E48" s="74">
        <f t="shared" si="27"/>
        <v>44757916</v>
      </c>
      <c r="F48" s="101">
        <v>0</v>
      </c>
      <c r="G48" s="102">
        <v>0</v>
      </c>
      <c r="H48" s="102">
        <v>44757916</v>
      </c>
      <c r="I48" s="103">
        <v>0</v>
      </c>
      <c r="J48" s="74">
        <f t="shared" si="24"/>
        <v>7898456</v>
      </c>
      <c r="K48" s="74">
        <f t="shared" si="25"/>
        <v>7108610</v>
      </c>
      <c r="L48" s="101">
        <v>0</v>
      </c>
      <c r="M48" s="102">
        <v>7108610</v>
      </c>
      <c r="N48" s="102">
        <v>0</v>
      </c>
      <c r="O48" s="103">
        <v>789846</v>
      </c>
      <c r="P48" s="74">
        <f t="shared" si="26"/>
        <v>52656372</v>
      </c>
      <c r="Q48" s="104">
        <v>0</v>
      </c>
    </row>
    <row r="49" spans="1:17" ht="15" customHeight="1" x14ac:dyDescent="0.2">
      <c r="A49" s="23" t="s">
        <v>113</v>
      </c>
      <c r="B49" s="28" t="s">
        <v>206</v>
      </c>
      <c r="C49" s="26" t="s">
        <v>135</v>
      </c>
      <c r="D49" s="111"/>
      <c r="E49" s="74">
        <f t="shared" si="27"/>
        <v>12585972</v>
      </c>
      <c r="F49" s="101">
        <v>0</v>
      </c>
      <c r="G49" s="102">
        <v>0</v>
      </c>
      <c r="H49" s="102">
        <v>12585972</v>
      </c>
      <c r="I49" s="103">
        <v>0</v>
      </c>
      <c r="J49" s="74">
        <f t="shared" si="24"/>
        <v>2221054</v>
      </c>
      <c r="K49" s="74">
        <f t="shared" si="25"/>
        <v>1998949</v>
      </c>
      <c r="L49" s="101">
        <v>0</v>
      </c>
      <c r="M49" s="102">
        <v>1998949</v>
      </c>
      <c r="N49" s="102">
        <v>0</v>
      </c>
      <c r="O49" s="103">
        <v>222105</v>
      </c>
      <c r="P49" s="74">
        <f t="shared" si="26"/>
        <v>14807026</v>
      </c>
      <c r="Q49" s="104">
        <v>0</v>
      </c>
    </row>
    <row r="50" spans="1:17" ht="15" customHeight="1" x14ac:dyDescent="0.2">
      <c r="A50" s="23" t="s">
        <v>114</v>
      </c>
      <c r="B50" s="28" t="s">
        <v>194</v>
      </c>
      <c r="C50" s="26" t="s">
        <v>136</v>
      </c>
      <c r="D50" s="111"/>
      <c r="E50" s="74">
        <f t="shared" si="27"/>
        <v>20581573</v>
      </c>
      <c r="F50" s="101">
        <v>0</v>
      </c>
      <c r="G50" s="102">
        <v>0</v>
      </c>
      <c r="H50" s="102">
        <v>20581573</v>
      </c>
      <c r="I50" s="103">
        <v>0</v>
      </c>
      <c r="J50" s="74">
        <f t="shared" si="24"/>
        <v>3632042</v>
      </c>
      <c r="K50" s="74">
        <f t="shared" si="25"/>
        <v>3268838</v>
      </c>
      <c r="L50" s="101">
        <v>0</v>
      </c>
      <c r="M50" s="102">
        <v>3268838</v>
      </c>
      <c r="N50" s="102">
        <v>0</v>
      </c>
      <c r="O50" s="103">
        <v>363204</v>
      </c>
      <c r="P50" s="74">
        <f t="shared" si="26"/>
        <v>24213615</v>
      </c>
      <c r="Q50" s="104">
        <v>0</v>
      </c>
    </row>
    <row r="51" spans="1:17" ht="15" customHeight="1" x14ac:dyDescent="0.2">
      <c r="A51" s="23" t="s">
        <v>115</v>
      </c>
      <c r="B51" s="28" t="s">
        <v>194</v>
      </c>
      <c r="C51" s="26" t="s">
        <v>137</v>
      </c>
      <c r="D51" s="111"/>
      <c r="E51" s="74">
        <f t="shared" si="27"/>
        <v>3000000</v>
      </c>
      <c r="F51" s="101">
        <v>0</v>
      </c>
      <c r="G51" s="102">
        <v>0</v>
      </c>
      <c r="H51" s="102">
        <v>3000000</v>
      </c>
      <c r="I51" s="103">
        <v>0</v>
      </c>
      <c r="J51" s="74">
        <f t="shared" si="24"/>
        <v>529412</v>
      </c>
      <c r="K51" s="74">
        <f t="shared" si="25"/>
        <v>476471</v>
      </c>
      <c r="L51" s="101">
        <v>0</v>
      </c>
      <c r="M51" s="102">
        <v>476471</v>
      </c>
      <c r="N51" s="102">
        <v>0</v>
      </c>
      <c r="O51" s="103">
        <v>52941</v>
      </c>
      <c r="P51" s="74">
        <f t="shared" si="26"/>
        <v>3529412</v>
      </c>
      <c r="Q51" s="104">
        <v>0</v>
      </c>
    </row>
    <row r="52" spans="1:17" ht="15" customHeight="1" x14ac:dyDescent="0.2">
      <c r="A52" s="23" t="s">
        <v>116</v>
      </c>
      <c r="B52" s="28" t="s">
        <v>194</v>
      </c>
      <c r="C52" s="26" t="s">
        <v>138</v>
      </c>
      <c r="D52" s="111"/>
      <c r="E52" s="74">
        <f t="shared" si="27"/>
        <v>11666027</v>
      </c>
      <c r="F52" s="101">
        <v>0</v>
      </c>
      <c r="G52" s="102">
        <v>0</v>
      </c>
      <c r="H52" s="102">
        <v>11666027</v>
      </c>
      <c r="I52" s="103">
        <v>0</v>
      </c>
      <c r="J52" s="74">
        <f t="shared" si="24"/>
        <v>2058711</v>
      </c>
      <c r="K52" s="74">
        <f t="shared" si="25"/>
        <v>1852840</v>
      </c>
      <c r="L52" s="101">
        <v>0</v>
      </c>
      <c r="M52" s="102">
        <v>1852840</v>
      </c>
      <c r="N52" s="102">
        <v>0</v>
      </c>
      <c r="O52" s="103">
        <v>205871</v>
      </c>
      <c r="P52" s="74">
        <f t="shared" si="26"/>
        <v>13724738</v>
      </c>
      <c r="Q52" s="104">
        <v>0</v>
      </c>
    </row>
    <row r="53" spans="1:17" ht="15" customHeight="1" x14ac:dyDescent="0.2">
      <c r="A53" s="23" t="s">
        <v>117</v>
      </c>
      <c r="B53" s="28" t="s">
        <v>207</v>
      </c>
      <c r="C53" s="26" t="s">
        <v>139</v>
      </c>
      <c r="D53" s="111"/>
      <c r="E53" s="74">
        <f t="shared" si="27"/>
        <v>6994114</v>
      </c>
      <c r="F53" s="101">
        <v>0</v>
      </c>
      <c r="G53" s="102">
        <v>0</v>
      </c>
      <c r="H53" s="102">
        <v>6994114</v>
      </c>
      <c r="I53" s="103">
        <v>0</v>
      </c>
      <c r="J53" s="74">
        <f t="shared" si="24"/>
        <v>1234255</v>
      </c>
      <c r="K53" s="74">
        <f t="shared" si="25"/>
        <v>1110830</v>
      </c>
      <c r="L53" s="101">
        <v>0</v>
      </c>
      <c r="M53" s="102">
        <v>1110830</v>
      </c>
      <c r="N53" s="102">
        <v>0</v>
      </c>
      <c r="O53" s="103">
        <v>123425</v>
      </c>
      <c r="P53" s="74">
        <f t="shared" si="26"/>
        <v>8228369</v>
      </c>
      <c r="Q53" s="104">
        <v>0</v>
      </c>
    </row>
    <row r="54" spans="1:17" ht="15" customHeight="1" x14ac:dyDescent="0.2">
      <c r="A54" s="23" t="s">
        <v>118</v>
      </c>
      <c r="B54" s="28" t="s">
        <v>207</v>
      </c>
      <c r="C54" s="26" t="s">
        <v>140</v>
      </c>
      <c r="D54" s="111"/>
      <c r="E54" s="74">
        <f t="shared" si="27"/>
        <v>5006056</v>
      </c>
      <c r="F54" s="101">
        <v>0</v>
      </c>
      <c r="G54" s="102">
        <v>0</v>
      </c>
      <c r="H54" s="102">
        <v>5006056</v>
      </c>
      <c r="I54" s="103">
        <v>0</v>
      </c>
      <c r="J54" s="74">
        <f t="shared" si="24"/>
        <v>883422</v>
      </c>
      <c r="K54" s="74">
        <f t="shared" si="25"/>
        <v>795080</v>
      </c>
      <c r="L54" s="101">
        <v>0</v>
      </c>
      <c r="M54" s="102">
        <v>795080</v>
      </c>
      <c r="N54" s="102">
        <v>0</v>
      </c>
      <c r="O54" s="103">
        <v>88342</v>
      </c>
      <c r="P54" s="74">
        <f t="shared" si="26"/>
        <v>5889478</v>
      </c>
      <c r="Q54" s="104">
        <v>0</v>
      </c>
    </row>
    <row r="55" spans="1:17" ht="15" customHeight="1" x14ac:dyDescent="0.2">
      <c r="A55" s="23" t="s">
        <v>119</v>
      </c>
      <c r="B55" s="28" t="s">
        <v>207</v>
      </c>
      <c r="C55" s="26" t="s">
        <v>141</v>
      </c>
      <c r="D55" s="111"/>
      <c r="E55" s="74">
        <f t="shared" si="27"/>
        <v>6118512</v>
      </c>
      <c r="F55" s="101">
        <v>0</v>
      </c>
      <c r="G55" s="102">
        <v>0</v>
      </c>
      <c r="H55" s="102">
        <v>6118512</v>
      </c>
      <c r="I55" s="103">
        <v>0</v>
      </c>
      <c r="J55" s="74">
        <f t="shared" si="24"/>
        <v>1079738</v>
      </c>
      <c r="K55" s="74">
        <f t="shared" si="25"/>
        <v>971764</v>
      </c>
      <c r="L55" s="101">
        <v>0</v>
      </c>
      <c r="M55" s="102">
        <v>971764</v>
      </c>
      <c r="N55" s="102">
        <v>0</v>
      </c>
      <c r="O55" s="103">
        <v>107974</v>
      </c>
      <c r="P55" s="74">
        <f t="shared" si="26"/>
        <v>7198250</v>
      </c>
      <c r="Q55" s="104">
        <v>0</v>
      </c>
    </row>
    <row r="56" spans="1:17" ht="15" customHeight="1" x14ac:dyDescent="0.2">
      <c r="A56" s="23" t="s">
        <v>120</v>
      </c>
      <c r="B56" s="28" t="s">
        <v>208</v>
      </c>
      <c r="C56" s="26" t="s">
        <v>142</v>
      </c>
      <c r="D56" s="111"/>
      <c r="E56" s="74">
        <f t="shared" si="27"/>
        <v>62050221</v>
      </c>
      <c r="F56" s="101">
        <v>0</v>
      </c>
      <c r="G56" s="102">
        <v>0</v>
      </c>
      <c r="H56" s="102">
        <v>62050221</v>
      </c>
      <c r="I56" s="103">
        <v>0</v>
      </c>
      <c r="J56" s="74">
        <f t="shared" si="24"/>
        <v>10950039</v>
      </c>
      <c r="K56" s="74">
        <f t="shared" si="25"/>
        <v>9855035</v>
      </c>
      <c r="L56" s="101">
        <v>0</v>
      </c>
      <c r="M56" s="102">
        <v>9855035</v>
      </c>
      <c r="N56" s="102">
        <v>0</v>
      </c>
      <c r="O56" s="103">
        <v>1095004</v>
      </c>
      <c r="P56" s="74">
        <f t="shared" si="26"/>
        <v>73000260</v>
      </c>
      <c r="Q56" s="104">
        <v>0</v>
      </c>
    </row>
    <row r="57" spans="1:17" ht="15" customHeight="1" x14ac:dyDescent="0.2">
      <c r="A57" s="23" t="s">
        <v>121</v>
      </c>
      <c r="B57" s="28" t="s">
        <v>208</v>
      </c>
      <c r="C57" s="26" t="s">
        <v>143</v>
      </c>
      <c r="D57" s="111"/>
      <c r="E57" s="74">
        <f t="shared" si="27"/>
        <v>12000000</v>
      </c>
      <c r="F57" s="101">
        <v>0</v>
      </c>
      <c r="G57" s="102">
        <v>0</v>
      </c>
      <c r="H57" s="102">
        <v>12000000</v>
      </c>
      <c r="I57" s="103">
        <v>0</v>
      </c>
      <c r="J57" s="74">
        <f t="shared" si="24"/>
        <v>2117647</v>
      </c>
      <c r="K57" s="74">
        <f t="shared" si="25"/>
        <v>1905882</v>
      </c>
      <c r="L57" s="101">
        <v>0</v>
      </c>
      <c r="M57" s="102">
        <v>1905882</v>
      </c>
      <c r="N57" s="102">
        <v>0</v>
      </c>
      <c r="O57" s="103">
        <v>211765</v>
      </c>
      <c r="P57" s="74">
        <f t="shared" si="26"/>
        <v>14117647</v>
      </c>
      <c r="Q57" s="104">
        <v>0</v>
      </c>
    </row>
    <row r="58" spans="1:17" ht="15" customHeight="1" x14ac:dyDescent="0.2">
      <c r="A58" s="23" t="s">
        <v>122</v>
      </c>
      <c r="B58" s="28" t="s">
        <v>208</v>
      </c>
      <c r="C58" s="26" t="s">
        <v>144</v>
      </c>
      <c r="D58" s="111"/>
      <c r="E58" s="74">
        <f t="shared" si="27"/>
        <v>15000000</v>
      </c>
      <c r="F58" s="101">
        <v>0</v>
      </c>
      <c r="G58" s="102">
        <v>0</v>
      </c>
      <c r="H58" s="102">
        <v>15000000</v>
      </c>
      <c r="I58" s="103">
        <v>0</v>
      </c>
      <c r="J58" s="74">
        <f t="shared" si="24"/>
        <v>2647059</v>
      </c>
      <c r="K58" s="74">
        <f t="shared" si="25"/>
        <v>2382353</v>
      </c>
      <c r="L58" s="101">
        <v>0</v>
      </c>
      <c r="M58" s="102">
        <v>2382353</v>
      </c>
      <c r="N58" s="102">
        <v>0</v>
      </c>
      <c r="O58" s="103">
        <v>264706</v>
      </c>
      <c r="P58" s="74">
        <f t="shared" si="26"/>
        <v>17647059</v>
      </c>
      <c r="Q58" s="104">
        <v>0</v>
      </c>
    </row>
    <row r="59" spans="1:17" ht="15" customHeight="1" x14ac:dyDescent="0.2">
      <c r="A59" s="23" t="s">
        <v>123</v>
      </c>
      <c r="B59" s="28" t="s">
        <v>208</v>
      </c>
      <c r="C59" s="26" t="s">
        <v>145</v>
      </c>
      <c r="D59" s="111"/>
      <c r="E59" s="74">
        <f t="shared" si="27"/>
        <v>10000000</v>
      </c>
      <c r="F59" s="101">
        <v>0</v>
      </c>
      <c r="G59" s="102">
        <v>0</v>
      </c>
      <c r="H59" s="102">
        <v>10000000</v>
      </c>
      <c r="I59" s="103">
        <v>0</v>
      </c>
      <c r="J59" s="74">
        <f t="shared" si="24"/>
        <v>1764706</v>
      </c>
      <c r="K59" s="74">
        <f t="shared" si="25"/>
        <v>1588235</v>
      </c>
      <c r="L59" s="101">
        <v>0</v>
      </c>
      <c r="M59" s="102">
        <v>1588235</v>
      </c>
      <c r="N59" s="102">
        <v>0</v>
      </c>
      <c r="O59" s="103">
        <v>176471</v>
      </c>
      <c r="P59" s="74">
        <f t="shared" si="26"/>
        <v>11764706</v>
      </c>
      <c r="Q59" s="104">
        <v>0</v>
      </c>
    </row>
    <row r="60" spans="1:17" ht="15" customHeight="1" x14ac:dyDescent="0.2">
      <c r="A60" s="23" t="s">
        <v>124</v>
      </c>
      <c r="B60" s="28" t="s">
        <v>209</v>
      </c>
      <c r="C60" s="26" t="s">
        <v>146</v>
      </c>
      <c r="D60" s="111"/>
      <c r="E60" s="74">
        <f t="shared" si="27"/>
        <v>8500000</v>
      </c>
      <c r="F60" s="101">
        <v>0</v>
      </c>
      <c r="G60" s="102">
        <v>0</v>
      </c>
      <c r="H60" s="102">
        <v>8500000</v>
      </c>
      <c r="I60" s="103">
        <v>0</v>
      </c>
      <c r="J60" s="74">
        <f t="shared" si="24"/>
        <v>1500000</v>
      </c>
      <c r="K60" s="74">
        <f t="shared" si="25"/>
        <v>1350000</v>
      </c>
      <c r="L60" s="101">
        <v>0</v>
      </c>
      <c r="M60" s="102">
        <v>1350000</v>
      </c>
      <c r="N60" s="102">
        <v>0</v>
      </c>
      <c r="O60" s="103">
        <v>150000</v>
      </c>
      <c r="P60" s="74">
        <f t="shared" si="26"/>
        <v>10000000</v>
      </c>
      <c r="Q60" s="104">
        <v>0</v>
      </c>
    </row>
    <row r="61" spans="1:17" ht="15" customHeight="1" x14ac:dyDescent="0.2">
      <c r="A61" s="13" t="s">
        <v>39</v>
      </c>
      <c r="B61" s="31"/>
      <c r="C61" s="14" t="s">
        <v>147</v>
      </c>
      <c r="D61" s="111"/>
      <c r="E61" s="75">
        <f t="shared" ref="E61:O61" si="28">SUM(E62:E73)</f>
        <v>233534619</v>
      </c>
      <c r="F61" s="75">
        <f t="shared" si="28"/>
        <v>0</v>
      </c>
      <c r="G61" s="75">
        <f t="shared" si="28"/>
        <v>233534619</v>
      </c>
      <c r="H61" s="75">
        <f t="shared" si="28"/>
        <v>0</v>
      </c>
      <c r="I61" s="75">
        <f t="shared" si="28"/>
        <v>0</v>
      </c>
      <c r="J61" s="75">
        <f t="shared" si="28"/>
        <v>41211991.847536951</v>
      </c>
      <c r="K61" s="75">
        <f t="shared" si="28"/>
        <v>39151392.632999651</v>
      </c>
      <c r="L61" s="75">
        <f t="shared" si="28"/>
        <v>9450000</v>
      </c>
      <c r="M61" s="75">
        <f t="shared" si="28"/>
        <v>0</v>
      </c>
      <c r="N61" s="75">
        <f t="shared" si="28"/>
        <v>29701392.632999655</v>
      </c>
      <c r="O61" s="75">
        <f t="shared" si="28"/>
        <v>2060599.2145372871</v>
      </c>
      <c r="P61" s="75">
        <f>SUM(P62:P73)</f>
        <v>274746610.84753698</v>
      </c>
      <c r="Q61" s="75">
        <f>SUM(Q62:Q73)</f>
        <v>0</v>
      </c>
    </row>
    <row r="62" spans="1:17" ht="15" customHeight="1" x14ac:dyDescent="0.2">
      <c r="A62" s="23" t="s">
        <v>160</v>
      </c>
      <c r="B62" s="27" t="s">
        <v>195</v>
      </c>
      <c r="C62" s="24" t="s">
        <v>148</v>
      </c>
      <c r="D62" s="111"/>
      <c r="E62" s="74">
        <f t="shared" ref="E62:E73" si="29">F62+G62+H62+I62</f>
        <v>9614028</v>
      </c>
      <c r="F62" s="81">
        <v>0</v>
      </c>
      <c r="G62" s="82">
        <v>9614028</v>
      </c>
      <c r="H62" s="82">
        <v>0</v>
      </c>
      <c r="I62" s="83">
        <v>0</v>
      </c>
      <c r="J62" s="74">
        <f t="shared" ref="J62:J73" si="30">K62+O62</f>
        <v>1696593.1764705882</v>
      </c>
      <c r="K62" s="74">
        <f t="shared" ref="K62:K73" si="31">L62+M62+N62</f>
        <v>1611763.5176470587</v>
      </c>
      <c r="L62" s="81">
        <v>0</v>
      </c>
      <c r="M62" s="82">
        <v>0</v>
      </c>
      <c r="N62" s="82">
        <v>1611763.5176470587</v>
      </c>
      <c r="O62" s="83">
        <v>84829.658823529418</v>
      </c>
      <c r="P62" s="74">
        <f t="shared" ref="P62:P73" si="32">E62+J62</f>
        <v>11310621.176470589</v>
      </c>
      <c r="Q62" s="84">
        <v>0</v>
      </c>
    </row>
    <row r="63" spans="1:17" ht="15" customHeight="1" x14ac:dyDescent="0.2">
      <c r="A63" s="23" t="s">
        <v>161</v>
      </c>
      <c r="B63" s="27" t="s">
        <v>195</v>
      </c>
      <c r="C63" s="24" t="s">
        <v>149</v>
      </c>
      <c r="D63" s="111"/>
      <c r="E63" s="74">
        <f t="shared" si="29"/>
        <v>29632407</v>
      </c>
      <c r="F63" s="81">
        <v>0</v>
      </c>
      <c r="G63" s="82">
        <v>29632407</v>
      </c>
      <c r="H63" s="82">
        <v>0</v>
      </c>
      <c r="I63" s="83">
        <v>0</v>
      </c>
      <c r="J63" s="74">
        <f t="shared" si="30"/>
        <v>5229248.3463650579</v>
      </c>
      <c r="K63" s="74">
        <f t="shared" si="31"/>
        <v>4967786.0051787477</v>
      </c>
      <c r="L63" s="81">
        <v>0</v>
      </c>
      <c r="M63" s="82">
        <v>0</v>
      </c>
      <c r="N63" s="82">
        <v>4967786.0051787477</v>
      </c>
      <c r="O63" s="83">
        <v>261462.34118631034</v>
      </c>
      <c r="P63" s="74">
        <f t="shared" si="32"/>
        <v>34861655.346365057</v>
      </c>
      <c r="Q63" s="84">
        <v>0</v>
      </c>
    </row>
    <row r="64" spans="1:17" ht="15" customHeight="1" x14ac:dyDescent="0.2">
      <c r="A64" s="23" t="s">
        <v>162</v>
      </c>
      <c r="B64" s="27" t="s">
        <v>210</v>
      </c>
      <c r="C64" s="24" t="s">
        <v>150</v>
      </c>
      <c r="D64" s="111"/>
      <c r="E64" s="74">
        <f t="shared" si="29"/>
        <v>16000000</v>
      </c>
      <c r="F64" s="81">
        <v>0</v>
      </c>
      <c r="G64" s="82">
        <v>16000000</v>
      </c>
      <c r="H64" s="82">
        <v>0</v>
      </c>
      <c r="I64" s="83">
        <v>0</v>
      </c>
      <c r="J64" s="74">
        <f t="shared" si="30"/>
        <v>2823529.4399756677</v>
      </c>
      <c r="K64" s="74">
        <f t="shared" si="31"/>
        <v>2682353.0090842801</v>
      </c>
      <c r="L64" s="81">
        <v>1882353</v>
      </c>
      <c r="M64" s="82">
        <v>0</v>
      </c>
      <c r="N64" s="82">
        <f>2682353.00908428-L64</f>
        <v>800000.00908428011</v>
      </c>
      <c r="O64" s="83">
        <v>141176.43089138746</v>
      </c>
      <c r="P64" s="74">
        <f t="shared" si="32"/>
        <v>18823529.439975668</v>
      </c>
      <c r="Q64" s="84">
        <v>0</v>
      </c>
    </row>
    <row r="65" spans="1:17" ht="15" customHeight="1" x14ac:dyDescent="0.2">
      <c r="A65" s="23" t="s">
        <v>163</v>
      </c>
      <c r="B65" s="27" t="s">
        <v>210</v>
      </c>
      <c r="C65" s="24" t="s">
        <v>151</v>
      </c>
      <c r="D65" s="111"/>
      <c r="E65" s="74">
        <f t="shared" si="29"/>
        <v>24000000</v>
      </c>
      <c r="F65" s="81">
        <v>0</v>
      </c>
      <c r="G65" s="82">
        <v>24000000</v>
      </c>
      <c r="H65" s="82">
        <v>0</v>
      </c>
      <c r="I65" s="83">
        <v>0</v>
      </c>
      <c r="J65" s="74">
        <f t="shared" si="30"/>
        <v>4235294.1599634914</v>
      </c>
      <c r="K65" s="74">
        <f t="shared" si="31"/>
        <v>4023529.5136264102</v>
      </c>
      <c r="L65" s="81">
        <v>2823529</v>
      </c>
      <c r="M65" s="82">
        <v>0</v>
      </c>
      <c r="N65" s="82">
        <f>4023529.51362641-L65</f>
        <v>1200000.5136264102</v>
      </c>
      <c r="O65" s="83">
        <v>211764.64633708118</v>
      </c>
      <c r="P65" s="74">
        <f t="shared" si="32"/>
        <v>28235294.159963492</v>
      </c>
      <c r="Q65" s="84">
        <v>0</v>
      </c>
    </row>
    <row r="66" spans="1:17" ht="15" customHeight="1" x14ac:dyDescent="0.2">
      <c r="A66" s="23" t="s">
        <v>164</v>
      </c>
      <c r="B66" s="27" t="s">
        <v>210</v>
      </c>
      <c r="C66" s="24" t="s">
        <v>152</v>
      </c>
      <c r="D66" s="111"/>
      <c r="E66" s="74">
        <f t="shared" si="29"/>
        <v>10000000</v>
      </c>
      <c r="F66" s="81">
        <v>0</v>
      </c>
      <c r="G66" s="82">
        <v>10000000</v>
      </c>
      <c r="H66" s="82">
        <v>0</v>
      </c>
      <c r="I66" s="83">
        <v>0</v>
      </c>
      <c r="J66" s="74">
        <f t="shared" si="30"/>
        <v>1764705.8999847872</v>
      </c>
      <c r="K66" s="74">
        <f t="shared" si="31"/>
        <v>1676470.63067767</v>
      </c>
      <c r="L66" s="81">
        <v>1176471</v>
      </c>
      <c r="M66" s="82">
        <v>0</v>
      </c>
      <c r="N66" s="82">
        <f>1676470.63067767-L66</f>
        <v>499999.63067767001</v>
      </c>
      <c r="O66" s="83">
        <v>88235.269307117152</v>
      </c>
      <c r="P66" s="74">
        <f t="shared" si="32"/>
        <v>11764705.899984788</v>
      </c>
      <c r="Q66" s="84">
        <v>0</v>
      </c>
    </row>
    <row r="67" spans="1:17" ht="15" customHeight="1" x14ac:dyDescent="0.2">
      <c r="A67" s="23" t="s">
        <v>165</v>
      </c>
      <c r="B67" s="27" t="s">
        <v>210</v>
      </c>
      <c r="C67" s="24" t="s">
        <v>153</v>
      </c>
      <c r="D67" s="111"/>
      <c r="E67" s="74">
        <f t="shared" si="29"/>
        <v>5000000</v>
      </c>
      <c r="F67" s="81">
        <v>0</v>
      </c>
      <c r="G67" s="82">
        <v>5000000</v>
      </c>
      <c r="H67" s="82">
        <v>0</v>
      </c>
      <c r="I67" s="83">
        <v>0</v>
      </c>
      <c r="J67" s="74">
        <f t="shared" si="30"/>
        <v>882352.94999239466</v>
      </c>
      <c r="K67" s="74">
        <f t="shared" si="31"/>
        <v>838235.31533883605</v>
      </c>
      <c r="L67" s="81">
        <v>588235</v>
      </c>
      <c r="M67" s="82">
        <v>0</v>
      </c>
      <c r="N67" s="82">
        <f>838235.315338836-L67</f>
        <v>250000.31533883605</v>
      </c>
      <c r="O67" s="83">
        <v>44117.634653558576</v>
      </c>
      <c r="P67" s="74">
        <f t="shared" si="32"/>
        <v>5882352.949992395</v>
      </c>
      <c r="Q67" s="84">
        <v>0</v>
      </c>
    </row>
    <row r="68" spans="1:17" ht="15" customHeight="1" x14ac:dyDescent="0.2">
      <c r="A68" s="23" t="s">
        <v>166</v>
      </c>
      <c r="B68" s="27" t="s">
        <v>196</v>
      </c>
      <c r="C68" s="24" t="s">
        <v>154</v>
      </c>
      <c r="D68" s="111"/>
      <c r="E68" s="74">
        <f t="shared" si="29"/>
        <v>29660944</v>
      </c>
      <c r="F68" s="81">
        <v>0</v>
      </c>
      <c r="G68" s="82">
        <v>29660944</v>
      </c>
      <c r="H68" s="82">
        <v>0</v>
      </c>
      <c r="I68" s="83">
        <v>0</v>
      </c>
      <c r="J68" s="74">
        <f t="shared" si="30"/>
        <v>5234284.2875918448</v>
      </c>
      <c r="K68" s="74">
        <f t="shared" si="31"/>
        <v>4972570.1494175131</v>
      </c>
      <c r="L68" s="81">
        <v>0</v>
      </c>
      <c r="M68" s="82">
        <v>0</v>
      </c>
      <c r="N68" s="82">
        <v>4972570.1494175131</v>
      </c>
      <c r="O68" s="83">
        <v>261714.13817433207</v>
      </c>
      <c r="P68" s="74">
        <f t="shared" si="32"/>
        <v>34895228.287591845</v>
      </c>
      <c r="Q68" s="84">
        <v>0</v>
      </c>
    </row>
    <row r="69" spans="1:17" ht="15" customHeight="1" x14ac:dyDescent="0.2">
      <c r="A69" s="23" t="s">
        <v>167</v>
      </c>
      <c r="B69" s="27" t="s">
        <v>196</v>
      </c>
      <c r="C69" s="24" t="s">
        <v>155</v>
      </c>
      <c r="D69" s="111"/>
      <c r="E69" s="74">
        <f t="shared" si="29"/>
        <v>10246955</v>
      </c>
      <c r="F69" s="81">
        <v>0</v>
      </c>
      <c r="G69" s="82">
        <v>10246955</v>
      </c>
      <c r="H69" s="82">
        <v>0</v>
      </c>
      <c r="I69" s="83">
        <v>0</v>
      </c>
      <c r="J69" s="74">
        <f t="shared" si="30"/>
        <v>1808286.1945378643</v>
      </c>
      <c r="K69" s="74">
        <f t="shared" si="31"/>
        <v>1717871.9111375732</v>
      </c>
      <c r="L69" s="81">
        <v>0</v>
      </c>
      <c r="M69" s="82">
        <v>0</v>
      </c>
      <c r="N69" s="82">
        <v>1717871.9111375732</v>
      </c>
      <c r="O69" s="83">
        <v>90414.283400291068</v>
      </c>
      <c r="P69" s="74">
        <f t="shared" si="32"/>
        <v>12055241.194537865</v>
      </c>
      <c r="Q69" s="84">
        <v>0</v>
      </c>
    </row>
    <row r="70" spans="1:17" ht="15" customHeight="1" x14ac:dyDescent="0.2">
      <c r="A70" s="23" t="s">
        <v>168</v>
      </c>
      <c r="B70" s="27" t="s">
        <v>196</v>
      </c>
      <c r="C70" s="24" t="s">
        <v>156</v>
      </c>
      <c r="D70" s="111"/>
      <c r="E70" s="74">
        <f t="shared" si="29"/>
        <v>12524057</v>
      </c>
      <c r="F70" s="81">
        <v>0</v>
      </c>
      <c r="G70" s="82">
        <v>12524057</v>
      </c>
      <c r="H70" s="82">
        <v>0</v>
      </c>
      <c r="I70" s="83">
        <v>0</v>
      </c>
      <c r="J70" s="74">
        <f t="shared" si="30"/>
        <v>2210127.7279645805</v>
      </c>
      <c r="K70" s="74">
        <f t="shared" si="31"/>
        <v>2099621.373743312</v>
      </c>
      <c r="L70" s="81">
        <v>0</v>
      </c>
      <c r="M70" s="82">
        <v>0</v>
      </c>
      <c r="N70" s="82">
        <v>2099621.373743312</v>
      </c>
      <c r="O70" s="83">
        <v>110506.35422126859</v>
      </c>
      <c r="P70" s="74">
        <f t="shared" si="32"/>
        <v>14734184.72796458</v>
      </c>
      <c r="Q70" s="84">
        <v>0</v>
      </c>
    </row>
    <row r="71" spans="1:17" ht="15" customHeight="1" x14ac:dyDescent="0.2">
      <c r="A71" s="23" t="s">
        <v>169</v>
      </c>
      <c r="B71" s="27" t="s">
        <v>188</v>
      </c>
      <c r="C71" s="24" t="s">
        <v>157</v>
      </c>
      <c r="D71" s="111"/>
      <c r="E71" s="74">
        <f t="shared" si="29"/>
        <v>28720431</v>
      </c>
      <c r="F71" s="81">
        <v>0</v>
      </c>
      <c r="G71" s="82">
        <v>28720431</v>
      </c>
      <c r="H71" s="82">
        <v>0</v>
      </c>
      <c r="I71" s="83">
        <v>0</v>
      </c>
      <c r="J71" s="74">
        <f t="shared" si="30"/>
        <v>5068311.3529411759</v>
      </c>
      <c r="K71" s="74">
        <f t="shared" si="31"/>
        <v>4814895.7852941174</v>
      </c>
      <c r="L71" s="81">
        <v>0</v>
      </c>
      <c r="M71" s="82">
        <v>0</v>
      </c>
      <c r="N71" s="82">
        <v>4814895.7852941174</v>
      </c>
      <c r="O71" s="83">
        <v>253415.56764705884</v>
      </c>
      <c r="P71" s="74">
        <f t="shared" si="32"/>
        <v>33788742.352941178</v>
      </c>
      <c r="Q71" s="84">
        <v>0</v>
      </c>
    </row>
    <row r="72" spans="1:17" ht="15" customHeight="1" x14ac:dyDescent="0.2">
      <c r="A72" s="23" t="s">
        <v>170</v>
      </c>
      <c r="B72" s="27" t="s">
        <v>188</v>
      </c>
      <c r="C72" s="24" t="s">
        <v>158</v>
      </c>
      <c r="D72" s="111"/>
      <c r="E72" s="74">
        <f t="shared" si="29"/>
        <v>48135797</v>
      </c>
      <c r="F72" s="81">
        <v>0</v>
      </c>
      <c r="G72" s="82">
        <v>48135797</v>
      </c>
      <c r="H72" s="82">
        <v>0</v>
      </c>
      <c r="I72" s="83">
        <v>0</v>
      </c>
      <c r="J72" s="74">
        <f t="shared" si="30"/>
        <v>8494552.4117647056</v>
      </c>
      <c r="K72" s="74">
        <f t="shared" si="31"/>
        <v>8069824.79117647</v>
      </c>
      <c r="L72" s="81">
        <v>2979412</v>
      </c>
      <c r="M72" s="82">
        <v>0</v>
      </c>
      <c r="N72" s="82">
        <v>5090412.79117647</v>
      </c>
      <c r="O72" s="83">
        <v>424727.62058823527</v>
      </c>
      <c r="P72" s="74">
        <f t="shared" si="32"/>
        <v>56630349.411764704</v>
      </c>
      <c r="Q72" s="84">
        <v>0</v>
      </c>
    </row>
    <row r="73" spans="1:17" ht="15" customHeight="1" x14ac:dyDescent="0.2">
      <c r="A73" s="23" t="s">
        <v>171</v>
      </c>
      <c r="B73" s="27" t="s">
        <v>188</v>
      </c>
      <c r="C73" s="24" t="s">
        <v>159</v>
      </c>
      <c r="D73" s="111"/>
      <c r="E73" s="74">
        <f t="shared" si="29"/>
        <v>10000000</v>
      </c>
      <c r="F73" s="81">
        <v>0</v>
      </c>
      <c r="G73" s="82">
        <v>10000000</v>
      </c>
      <c r="H73" s="82">
        <v>0</v>
      </c>
      <c r="I73" s="83">
        <v>0</v>
      </c>
      <c r="J73" s="74">
        <f t="shared" si="30"/>
        <v>1764705.8999847898</v>
      </c>
      <c r="K73" s="74">
        <f t="shared" si="31"/>
        <v>1676470.6306776726</v>
      </c>
      <c r="L73" s="81">
        <v>0</v>
      </c>
      <c r="M73" s="82">
        <v>0</v>
      </c>
      <c r="N73" s="82">
        <v>1676470.6306776726</v>
      </c>
      <c r="O73" s="83">
        <v>88235.269307117152</v>
      </c>
      <c r="P73" s="74">
        <f t="shared" si="32"/>
        <v>11764705.89998479</v>
      </c>
      <c r="Q73" s="84">
        <v>0</v>
      </c>
    </row>
    <row r="74" spans="1:17" ht="15" customHeight="1" x14ac:dyDescent="0.2">
      <c r="A74" s="13" t="s">
        <v>40</v>
      </c>
      <c r="B74" s="31"/>
      <c r="C74" s="14" t="s">
        <v>172</v>
      </c>
      <c r="D74" s="111"/>
      <c r="E74" s="75">
        <f>E75</f>
        <v>45000000</v>
      </c>
      <c r="F74" s="76">
        <f t="shared" ref="F74:Q74" si="33">F75</f>
        <v>0</v>
      </c>
      <c r="G74" s="77">
        <f t="shared" si="33"/>
        <v>45000000</v>
      </c>
      <c r="H74" s="77">
        <f t="shared" si="33"/>
        <v>0</v>
      </c>
      <c r="I74" s="78">
        <f t="shared" si="33"/>
        <v>0</v>
      </c>
      <c r="J74" s="75">
        <f t="shared" si="33"/>
        <v>7941177</v>
      </c>
      <c r="K74" s="75">
        <f t="shared" si="33"/>
        <v>7544119</v>
      </c>
      <c r="L74" s="76">
        <f t="shared" si="33"/>
        <v>1151442</v>
      </c>
      <c r="M74" s="77">
        <f t="shared" si="33"/>
        <v>0</v>
      </c>
      <c r="N74" s="77">
        <f t="shared" si="33"/>
        <v>6392677</v>
      </c>
      <c r="O74" s="78">
        <f t="shared" si="33"/>
        <v>397058</v>
      </c>
      <c r="P74" s="75">
        <f t="shared" si="33"/>
        <v>52941177</v>
      </c>
      <c r="Q74" s="79">
        <f t="shared" si="33"/>
        <v>0</v>
      </c>
    </row>
    <row r="75" spans="1:17" ht="15" customHeight="1" x14ac:dyDescent="0.2">
      <c r="A75" s="18" t="s">
        <v>175</v>
      </c>
      <c r="B75" s="29" t="s">
        <v>189</v>
      </c>
      <c r="C75" s="19" t="s">
        <v>176</v>
      </c>
      <c r="D75" s="111"/>
      <c r="E75" s="74">
        <f>F75+G75+H75+I75</f>
        <v>45000000</v>
      </c>
      <c r="F75" s="81">
        <v>0</v>
      </c>
      <c r="G75" s="82">
        <v>45000000</v>
      </c>
      <c r="H75" s="82">
        <v>0</v>
      </c>
      <c r="I75" s="83">
        <v>0</v>
      </c>
      <c r="J75" s="74">
        <f>K75+O75</f>
        <v>7941177</v>
      </c>
      <c r="K75" s="74">
        <f>L75+M75+N75</f>
        <v>7544119</v>
      </c>
      <c r="L75" s="81">
        <v>1151442</v>
      </c>
      <c r="M75" s="82">
        <v>0</v>
      </c>
      <c r="N75" s="82">
        <f>7544119-L75</f>
        <v>6392677</v>
      </c>
      <c r="O75" s="83">
        <v>397058</v>
      </c>
      <c r="P75" s="74">
        <f>E75+J75</f>
        <v>52941177</v>
      </c>
      <c r="Q75" s="84">
        <v>0</v>
      </c>
    </row>
    <row r="76" spans="1:17" ht="15" customHeight="1" x14ac:dyDescent="0.2">
      <c r="A76" s="13" t="s">
        <v>41</v>
      </c>
      <c r="B76" s="31"/>
      <c r="C76" s="14" t="s">
        <v>180</v>
      </c>
      <c r="D76" s="111"/>
      <c r="E76" s="75">
        <f>E77</f>
        <v>20156712</v>
      </c>
      <c r="F76" s="76">
        <f t="shared" ref="F76:Q76" si="34">F77</f>
        <v>0</v>
      </c>
      <c r="G76" s="77">
        <f t="shared" si="34"/>
        <v>0</v>
      </c>
      <c r="H76" s="77">
        <f t="shared" si="34"/>
        <v>20156712</v>
      </c>
      <c r="I76" s="78">
        <f t="shared" si="34"/>
        <v>0</v>
      </c>
      <c r="J76" s="75">
        <f t="shared" si="34"/>
        <v>3557067</v>
      </c>
      <c r="K76" s="75">
        <f t="shared" si="34"/>
        <v>3557067</v>
      </c>
      <c r="L76" s="76">
        <f t="shared" si="34"/>
        <v>0</v>
      </c>
      <c r="M76" s="77">
        <f t="shared" si="34"/>
        <v>3557067</v>
      </c>
      <c r="N76" s="77">
        <f t="shared" si="34"/>
        <v>0</v>
      </c>
      <c r="O76" s="78">
        <f t="shared" si="34"/>
        <v>0</v>
      </c>
      <c r="P76" s="75">
        <f t="shared" si="34"/>
        <v>23713779</v>
      </c>
      <c r="Q76" s="79">
        <f t="shared" si="34"/>
        <v>0</v>
      </c>
    </row>
    <row r="77" spans="1:17" ht="15" customHeight="1" x14ac:dyDescent="0.2">
      <c r="A77" s="18" t="s">
        <v>174</v>
      </c>
      <c r="B77" s="29" t="s">
        <v>190</v>
      </c>
      <c r="C77" s="19" t="s">
        <v>177</v>
      </c>
      <c r="D77" s="111"/>
      <c r="E77" s="74">
        <f>F77+G77+H77+I77</f>
        <v>20156712</v>
      </c>
      <c r="F77" s="101">
        <v>0</v>
      </c>
      <c r="G77" s="102">
        <v>0</v>
      </c>
      <c r="H77" s="102">
        <v>20156712</v>
      </c>
      <c r="I77" s="103">
        <v>0</v>
      </c>
      <c r="J77" s="74">
        <f>K77+O77</f>
        <v>3557067</v>
      </c>
      <c r="K77" s="74">
        <f>L77+M77+N77</f>
        <v>3557067</v>
      </c>
      <c r="L77" s="101">
        <v>0</v>
      </c>
      <c r="M77" s="102">
        <v>3557067</v>
      </c>
      <c r="N77" s="102">
        <v>0</v>
      </c>
      <c r="O77" s="103">
        <v>0</v>
      </c>
      <c r="P77" s="74">
        <f>E77+J77</f>
        <v>23713779</v>
      </c>
      <c r="Q77" s="104">
        <v>0</v>
      </c>
    </row>
    <row r="78" spans="1:17" ht="15" customHeight="1" x14ac:dyDescent="0.2">
      <c r="A78" s="13" t="s">
        <v>42</v>
      </c>
      <c r="B78" s="31"/>
      <c r="C78" s="14" t="s">
        <v>179</v>
      </c>
      <c r="D78" s="111"/>
      <c r="E78" s="75">
        <f>E79</f>
        <v>50051137</v>
      </c>
      <c r="F78" s="76">
        <f t="shared" ref="F78:Q78" si="35">F79</f>
        <v>0</v>
      </c>
      <c r="G78" s="77">
        <f t="shared" si="35"/>
        <v>50051137</v>
      </c>
      <c r="H78" s="77">
        <f t="shared" si="35"/>
        <v>0</v>
      </c>
      <c r="I78" s="78">
        <f t="shared" si="35"/>
        <v>0</v>
      </c>
      <c r="J78" s="75">
        <f t="shared" si="35"/>
        <v>8832554</v>
      </c>
      <c r="K78" s="75">
        <f t="shared" si="35"/>
        <v>8832554</v>
      </c>
      <c r="L78" s="76">
        <f t="shared" si="35"/>
        <v>0</v>
      </c>
      <c r="M78" s="77">
        <f t="shared" si="35"/>
        <v>8832554</v>
      </c>
      <c r="N78" s="77">
        <f t="shared" si="35"/>
        <v>0</v>
      </c>
      <c r="O78" s="78">
        <f t="shared" si="35"/>
        <v>0</v>
      </c>
      <c r="P78" s="75">
        <f t="shared" si="35"/>
        <v>58883691</v>
      </c>
      <c r="Q78" s="79">
        <f t="shared" si="35"/>
        <v>0</v>
      </c>
    </row>
    <row r="79" spans="1:17" ht="15" customHeight="1" x14ac:dyDescent="0.2">
      <c r="A79" s="18" t="s">
        <v>173</v>
      </c>
      <c r="B79" s="29" t="s">
        <v>190</v>
      </c>
      <c r="C79" s="19" t="s">
        <v>178</v>
      </c>
      <c r="D79" s="111"/>
      <c r="E79" s="74">
        <f>F79+G79+H79+I79</f>
        <v>50051137</v>
      </c>
      <c r="F79" s="81">
        <v>0</v>
      </c>
      <c r="G79" s="82">
        <v>50051137</v>
      </c>
      <c r="H79" s="82">
        <v>0</v>
      </c>
      <c r="I79" s="83">
        <v>0</v>
      </c>
      <c r="J79" s="74">
        <f>K79+O79</f>
        <v>8832554</v>
      </c>
      <c r="K79" s="74">
        <f>L79+M79+N79</f>
        <v>8832554</v>
      </c>
      <c r="L79" s="81">
        <v>0</v>
      </c>
      <c r="M79" s="82">
        <v>8832554</v>
      </c>
      <c r="N79" s="82">
        <v>0</v>
      </c>
      <c r="O79" s="83">
        <v>0</v>
      </c>
      <c r="P79" s="74">
        <f>E79+J79</f>
        <v>58883691</v>
      </c>
      <c r="Q79" s="84">
        <v>0</v>
      </c>
    </row>
    <row r="80" spans="1:17" ht="15" customHeight="1" x14ac:dyDescent="0.2">
      <c r="A80" s="85" t="s">
        <v>181</v>
      </c>
      <c r="B80" s="86"/>
      <c r="C80" s="87" t="s">
        <v>182</v>
      </c>
      <c r="D80" s="111"/>
      <c r="E80" s="91">
        <f>E39+E76</f>
        <v>497393865</v>
      </c>
      <c r="F80" s="92">
        <f t="shared" ref="F80:Q80" si="36">F39+F76</f>
        <v>0</v>
      </c>
      <c r="G80" s="93">
        <f t="shared" si="36"/>
        <v>0</v>
      </c>
      <c r="H80" s="93">
        <f t="shared" si="36"/>
        <v>497393865</v>
      </c>
      <c r="I80" s="94">
        <f t="shared" si="36"/>
        <v>0</v>
      </c>
      <c r="J80" s="91">
        <f t="shared" si="36"/>
        <v>87775389</v>
      </c>
      <c r="K80" s="91">
        <f t="shared" si="36"/>
        <v>79353557</v>
      </c>
      <c r="L80" s="92">
        <f t="shared" si="36"/>
        <v>0</v>
      </c>
      <c r="M80" s="93">
        <f t="shared" si="36"/>
        <v>69747682</v>
      </c>
      <c r="N80" s="93">
        <f t="shared" si="36"/>
        <v>9605875</v>
      </c>
      <c r="O80" s="94">
        <f t="shared" si="36"/>
        <v>8421832</v>
      </c>
      <c r="P80" s="91">
        <f t="shared" si="36"/>
        <v>585169254</v>
      </c>
      <c r="Q80" s="95">
        <f t="shared" si="36"/>
        <v>0</v>
      </c>
    </row>
    <row r="81" spans="1:17" ht="15" customHeight="1" x14ac:dyDescent="0.2">
      <c r="A81" s="85" t="s">
        <v>181</v>
      </c>
      <c r="B81" s="86"/>
      <c r="C81" s="87" t="s">
        <v>183</v>
      </c>
      <c r="D81" s="111"/>
      <c r="E81" s="91">
        <f>E7+E14+E32+E36+E61+E74+E78</f>
        <v>1254414458</v>
      </c>
      <c r="F81" s="92">
        <f t="shared" ref="F81:Q81" si="37">F7+F14+F32+F36+F61+F74+F78</f>
        <v>0</v>
      </c>
      <c r="G81" s="93">
        <f t="shared" si="37"/>
        <v>1254414458</v>
      </c>
      <c r="H81" s="93">
        <f t="shared" si="37"/>
        <v>0</v>
      </c>
      <c r="I81" s="94">
        <f t="shared" si="37"/>
        <v>0</v>
      </c>
      <c r="J81" s="91">
        <f t="shared" si="37"/>
        <v>221367260.14482191</v>
      </c>
      <c r="K81" s="91">
        <f t="shared" si="37"/>
        <v>181841056.93028462</v>
      </c>
      <c r="L81" s="92">
        <f t="shared" si="37"/>
        <v>27102885</v>
      </c>
      <c r="M81" s="93">
        <f t="shared" si="37"/>
        <v>8832554</v>
      </c>
      <c r="N81" s="93">
        <f t="shared" si="37"/>
        <v>145905617.93028462</v>
      </c>
      <c r="O81" s="94">
        <f t="shared" si="37"/>
        <v>39526203.214537285</v>
      </c>
      <c r="P81" s="91">
        <f t="shared" si="37"/>
        <v>1475781718.1448221</v>
      </c>
      <c r="Q81" s="95">
        <f t="shared" si="37"/>
        <v>0</v>
      </c>
    </row>
    <row r="82" spans="1:17" ht="15" customHeight="1" thickBot="1" x14ac:dyDescent="0.25">
      <c r="A82" s="88" t="s">
        <v>181</v>
      </c>
      <c r="B82" s="89"/>
      <c r="C82" s="90" t="s">
        <v>184</v>
      </c>
      <c r="D82" s="112"/>
      <c r="E82" s="96">
        <f>E80+E81</f>
        <v>1751808323</v>
      </c>
      <c r="F82" s="97">
        <f t="shared" ref="F82:Q82" si="38">F80+F81</f>
        <v>0</v>
      </c>
      <c r="G82" s="98">
        <f t="shared" si="38"/>
        <v>1254414458</v>
      </c>
      <c r="H82" s="98">
        <f t="shared" si="38"/>
        <v>497393865</v>
      </c>
      <c r="I82" s="99">
        <f t="shared" si="38"/>
        <v>0</v>
      </c>
      <c r="J82" s="96">
        <f t="shared" si="38"/>
        <v>309142649.14482188</v>
      </c>
      <c r="K82" s="96">
        <f t="shared" si="38"/>
        <v>261194613.93028462</v>
      </c>
      <c r="L82" s="97">
        <f t="shared" si="38"/>
        <v>27102885</v>
      </c>
      <c r="M82" s="98">
        <f t="shared" si="38"/>
        <v>78580236</v>
      </c>
      <c r="N82" s="98">
        <f t="shared" si="38"/>
        <v>155511492.93028462</v>
      </c>
      <c r="O82" s="99">
        <f t="shared" si="38"/>
        <v>47948035.214537285</v>
      </c>
      <c r="P82" s="96">
        <f t="shared" si="38"/>
        <v>2060950972.1448221</v>
      </c>
      <c r="Q82" s="100">
        <f t="shared" si="38"/>
        <v>0</v>
      </c>
    </row>
    <row r="83" spans="1:17" ht="15" customHeight="1" x14ac:dyDescent="0.2"/>
    <row r="84" spans="1:17" ht="15" customHeight="1" x14ac:dyDescent="0.2"/>
    <row r="85" spans="1:17" ht="15" customHeight="1" x14ac:dyDescent="0.2"/>
    <row r="86" spans="1:17" ht="15" customHeight="1" x14ac:dyDescent="0.2"/>
    <row r="87" spans="1:17" ht="15" customHeight="1" x14ac:dyDescent="0.2"/>
    <row r="88" spans="1:17" ht="15" customHeight="1" x14ac:dyDescent="0.2"/>
    <row r="89" spans="1:17" ht="15" customHeight="1" x14ac:dyDescent="0.2"/>
    <row r="90" spans="1:17" ht="15" customHeight="1" x14ac:dyDescent="0.2"/>
    <row r="91" spans="1:17" ht="15" customHeight="1" x14ac:dyDescent="0.2"/>
    <row r="92" spans="1:17" ht="15" customHeight="1" x14ac:dyDescent="0.2"/>
  </sheetData>
  <autoFilter ref="A6:Q6" xr:uid="{9051E387-9EDD-42CA-AB31-C376CF068DAB}"/>
  <mergeCells count="11">
    <mergeCell ref="O2:O3"/>
    <mergeCell ref="P2:P3"/>
    <mergeCell ref="Q2:Q3"/>
    <mergeCell ref="B2:B5"/>
    <mergeCell ref="N1:Q1"/>
    <mergeCell ref="D7:D82"/>
    <mergeCell ref="K2:N2"/>
    <mergeCell ref="E2:I2"/>
    <mergeCell ref="A2:A5"/>
    <mergeCell ref="C2:C5"/>
    <mergeCell ref="D2:D5"/>
  </mergeCells>
  <pageMargins left="0" right="0" top="0.74803149606299213" bottom="0.74803149606299213" header="0" footer="0"/>
  <pageSetup paperSize="9" scale="3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C6D3B-9B79-4853-8252-7CBC7F157660}">
  <dimension ref="A1:T165"/>
  <sheetViews>
    <sheetView tabSelected="1" topLeftCell="A13" zoomScaleNormal="100" workbookViewId="0">
      <selection activeCell="L18" sqref="L18"/>
    </sheetView>
  </sheetViews>
  <sheetFormatPr defaultRowHeight="10.199999999999999" x14ac:dyDescent="0.2"/>
  <cols>
    <col min="1" max="1" width="9.44140625" style="34" bestFit="1" customWidth="1"/>
    <col min="2" max="2" width="6.77734375" style="34" bestFit="1" customWidth="1"/>
    <col min="3" max="3" width="10.88671875" style="35" customWidth="1"/>
    <col min="4" max="4" width="9.44140625" style="35" bestFit="1" customWidth="1"/>
    <col min="5" max="5" width="8.77734375" style="35" bestFit="1" customWidth="1"/>
    <col min="6" max="6" width="10" style="36" bestFit="1" customWidth="1"/>
    <col min="7" max="7" width="11.33203125" style="68" customWidth="1"/>
    <col min="8" max="8" width="9.33203125" style="36" bestFit="1" customWidth="1"/>
    <col min="9" max="9" width="9.88671875" style="37" bestFit="1" customWidth="1"/>
    <col min="10" max="10" width="10.109375" style="36" customWidth="1"/>
    <col min="11" max="11" width="5" style="36" customWidth="1"/>
    <col min="12" max="14" width="8.88671875" style="38"/>
    <col min="15" max="20" width="8.88671875" style="36"/>
    <col min="21" max="16384" width="8.88671875" style="38"/>
  </cols>
  <sheetData>
    <row r="1" spans="1:20" ht="49.2" customHeight="1" x14ac:dyDescent="0.2">
      <c r="D1" s="141"/>
      <c r="E1" s="142"/>
      <c r="F1" s="142"/>
    </row>
    <row r="2" spans="1:20" s="43" customFormat="1" ht="26.4" customHeight="1" x14ac:dyDescent="0.15">
      <c r="A2" s="39" t="s">
        <v>211</v>
      </c>
      <c r="B2" s="39" t="s">
        <v>212</v>
      </c>
      <c r="C2" s="39" t="s">
        <v>213</v>
      </c>
      <c r="D2" s="39" t="s">
        <v>214</v>
      </c>
      <c r="E2" s="39" t="s">
        <v>215</v>
      </c>
      <c r="F2" s="40" t="s">
        <v>216</v>
      </c>
      <c r="G2" s="66"/>
      <c r="H2" s="41"/>
      <c r="I2" s="42"/>
      <c r="J2" s="41"/>
      <c r="K2" s="41"/>
      <c r="O2" s="41"/>
      <c r="P2" s="41"/>
      <c r="Q2" s="41"/>
      <c r="R2" s="41"/>
      <c r="S2" s="41"/>
      <c r="T2" s="41"/>
    </row>
    <row r="3" spans="1:20" s="48" customFormat="1" ht="9" x14ac:dyDescent="0.3">
      <c r="A3" s="44" t="s">
        <v>217</v>
      </c>
      <c r="B3" s="44" t="s">
        <v>217</v>
      </c>
      <c r="C3" s="44" t="s">
        <v>217</v>
      </c>
      <c r="D3" s="44" t="s">
        <v>217</v>
      </c>
      <c r="E3" s="44" t="s">
        <v>218</v>
      </c>
      <c r="F3" s="45" t="s">
        <v>219</v>
      </c>
      <c r="G3" s="67"/>
      <c r="H3" s="46"/>
      <c r="I3" s="47"/>
      <c r="J3" s="46"/>
      <c r="K3" s="46"/>
      <c r="O3" s="46"/>
      <c r="P3" s="46"/>
      <c r="Q3" s="46"/>
      <c r="R3" s="46"/>
      <c r="S3" s="46"/>
      <c r="T3" s="46"/>
    </row>
    <row r="4" spans="1:20" ht="6.6" customHeight="1" x14ac:dyDescent="0.2">
      <c r="A4" s="49"/>
      <c r="B4" s="49"/>
      <c r="C4" s="50"/>
      <c r="D4" s="50"/>
      <c r="E4" s="50"/>
      <c r="F4" s="51"/>
      <c r="H4" s="46"/>
      <c r="I4" s="47"/>
    </row>
    <row r="5" spans="1:20" ht="10.95" customHeight="1" x14ac:dyDescent="0.2">
      <c r="A5" s="126" t="s">
        <v>34</v>
      </c>
      <c r="B5" s="127">
        <v>1</v>
      </c>
      <c r="C5" s="128" t="s">
        <v>81</v>
      </c>
      <c r="D5" s="52" t="s">
        <v>201</v>
      </c>
      <c r="E5" s="53" t="s">
        <v>220</v>
      </c>
      <c r="F5" s="54">
        <v>4689902</v>
      </c>
      <c r="H5" s="46"/>
      <c r="I5" s="47"/>
    </row>
    <row r="6" spans="1:20" ht="10.95" customHeight="1" x14ac:dyDescent="0.2">
      <c r="A6" s="126"/>
      <c r="B6" s="127"/>
      <c r="C6" s="129"/>
      <c r="D6" s="52" t="s">
        <v>201</v>
      </c>
      <c r="E6" s="53" t="s">
        <v>221</v>
      </c>
      <c r="F6" s="54">
        <v>10021163</v>
      </c>
      <c r="H6" s="46"/>
      <c r="I6" s="47"/>
    </row>
    <row r="7" spans="1:20" ht="10.95" customHeight="1" x14ac:dyDescent="0.2">
      <c r="A7" s="126"/>
      <c r="B7" s="127"/>
      <c r="C7" s="129"/>
      <c r="D7" s="52" t="s">
        <v>201</v>
      </c>
      <c r="E7" s="53" t="s">
        <v>222</v>
      </c>
      <c r="F7" s="54">
        <v>1592164</v>
      </c>
      <c r="H7" s="46"/>
      <c r="I7" s="47"/>
    </row>
    <row r="8" spans="1:20" ht="10.95" customHeight="1" x14ac:dyDescent="0.2">
      <c r="A8" s="126"/>
      <c r="B8" s="127"/>
      <c r="C8" s="129"/>
      <c r="D8" s="52" t="s">
        <v>201</v>
      </c>
      <c r="E8" s="53" t="s">
        <v>223</v>
      </c>
      <c r="F8" s="54">
        <v>2004232</v>
      </c>
    </row>
    <row r="9" spans="1:20" ht="10.95" customHeight="1" x14ac:dyDescent="0.2">
      <c r="A9" s="126"/>
      <c r="B9" s="127"/>
      <c r="C9" s="129"/>
      <c r="D9" s="52" t="s">
        <v>201</v>
      </c>
      <c r="E9" s="53" t="s">
        <v>224</v>
      </c>
      <c r="F9" s="54">
        <v>4810156</v>
      </c>
    </row>
    <row r="10" spans="1:20" ht="10.95" customHeight="1" x14ac:dyDescent="0.2">
      <c r="A10" s="126"/>
      <c r="B10" s="127"/>
      <c r="C10" s="129"/>
      <c r="D10" s="52" t="s">
        <v>201</v>
      </c>
      <c r="E10" s="53" t="s">
        <v>225</v>
      </c>
      <c r="F10" s="54">
        <v>1202538</v>
      </c>
    </row>
    <row r="11" spans="1:20" ht="10.95" customHeight="1" x14ac:dyDescent="0.2">
      <c r="A11" s="126"/>
      <c r="B11" s="127"/>
      <c r="C11" s="129"/>
      <c r="D11" s="52" t="s">
        <v>201</v>
      </c>
      <c r="E11" s="53" t="s">
        <v>226</v>
      </c>
      <c r="F11" s="54">
        <v>4008464</v>
      </c>
    </row>
    <row r="12" spans="1:20" ht="10.95" customHeight="1" x14ac:dyDescent="0.2">
      <c r="A12" s="126"/>
      <c r="B12" s="127"/>
      <c r="C12" s="129"/>
      <c r="D12" s="52" t="s">
        <v>201</v>
      </c>
      <c r="E12" s="53" t="s">
        <v>227</v>
      </c>
      <c r="F12" s="54">
        <v>9620314</v>
      </c>
    </row>
    <row r="13" spans="1:20" ht="10.95" customHeight="1" x14ac:dyDescent="0.2">
      <c r="A13" s="126"/>
      <c r="B13" s="127"/>
      <c r="C13" s="130"/>
      <c r="D13" s="52" t="s">
        <v>201</v>
      </c>
      <c r="E13" s="53" t="s">
        <v>228</v>
      </c>
      <c r="F13" s="54">
        <v>2405078</v>
      </c>
    </row>
    <row r="14" spans="1:20" ht="10.95" customHeight="1" x14ac:dyDescent="0.2">
      <c r="A14" s="126"/>
      <c r="B14" s="127"/>
      <c r="C14" s="131" t="s">
        <v>82</v>
      </c>
      <c r="D14" s="52" t="s">
        <v>201</v>
      </c>
      <c r="E14" s="53" t="s">
        <v>220</v>
      </c>
      <c r="F14" s="55">
        <v>1775935</v>
      </c>
    </row>
    <row r="15" spans="1:20" ht="10.95" customHeight="1" x14ac:dyDescent="0.2">
      <c r="A15" s="126"/>
      <c r="B15" s="127"/>
      <c r="C15" s="132"/>
      <c r="D15" s="52" t="s">
        <v>201</v>
      </c>
      <c r="E15" s="53" t="s">
        <v>221</v>
      </c>
      <c r="F15" s="55">
        <v>3794734</v>
      </c>
    </row>
    <row r="16" spans="1:20" ht="10.95" customHeight="1" x14ac:dyDescent="0.2">
      <c r="A16" s="126"/>
      <c r="B16" s="127"/>
      <c r="C16" s="132"/>
      <c r="D16" s="52" t="s">
        <v>201</v>
      </c>
      <c r="E16" s="53" t="s">
        <v>222</v>
      </c>
      <c r="F16" s="55">
        <v>602908</v>
      </c>
    </row>
    <row r="17" spans="1:11" ht="10.95" customHeight="1" x14ac:dyDescent="0.2">
      <c r="A17" s="126"/>
      <c r="B17" s="127"/>
      <c r="C17" s="132"/>
      <c r="D17" s="52" t="s">
        <v>201</v>
      </c>
      <c r="E17" s="53" t="s">
        <v>223</v>
      </c>
      <c r="F17" s="55">
        <v>758946</v>
      </c>
    </row>
    <row r="18" spans="1:11" ht="10.95" customHeight="1" x14ac:dyDescent="0.2">
      <c r="A18" s="126"/>
      <c r="B18" s="127"/>
      <c r="C18" s="132"/>
      <c r="D18" s="52" t="s">
        <v>201</v>
      </c>
      <c r="E18" s="53" t="s">
        <v>224</v>
      </c>
      <c r="F18" s="55">
        <v>1821472</v>
      </c>
    </row>
    <row r="19" spans="1:11" ht="10.95" customHeight="1" x14ac:dyDescent="0.2">
      <c r="A19" s="126"/>
      <c r="B19" s="127"/>
      <c r="C19" s="132"/>
      <c r="D19" s="52" t="s">
        <v>201</v>
      </c>
      <c r="E19" s="53" t="s">
        <v>225</v>
      </c>
      <c r="F19" s="55">
        <v>455368</v>
      </c>
    </row>
    <row r="20" spans="1:11" ht="10.95" customHeight="1" x14ac:dyDescent="0.2">
      <c r="A20" s="126"/>
      <c r="B20" s="127"/>
      <c r="C20" s="132"/>
      <c r="D20" s="52" t="s">
        <v>201</v>
      </c>
      <c r="E20" s="53" t="s">
        <v>226</v>
      </c>
      <c r="F20" s="55">
        <v>1517893</v>
      </c>
    </row>
    <row r="21" spans="1:11" ht="10.95" customHeight="1" x14ac:dyDescent="0.2">
      <c r="A21" s="126"/>
      <c r="B21" s="127"/>
      <c r="C21" s="132"/>
      <c r="D21" s="52" t="s">
        <v>201</v>
      </c>
      <c r="E21" s="53" t="s">
        <v>227</v>
      </c>
      <c r="F21" s="55">
        <v>3642943</v>
      </c>
    </row>
    <row r="22" spans="1:11" ht="10.95" customHeight="1" x14ac:dyDescent="0.2">
      <c r="A22" s="126"/>
      <c r="B22" s="127"/>
      <c r="C22" s="133"/>
      <c r="D22" s="52" t="s">
        <v>201</v>
      </c>
      <c r="E22" s="53" t="s">
        <v>228</v>
      </c>
      <c r="F22" s="55">
        <v>910736</v>
      </c>
    </row>
    <row r="23" spans="1:11" ht="10.95" customHeight="1" x14ac:dyDescent="0.2">
      <c r="A23" s="126"/>
      <c r="B23" s="127"/>
      <c r="C23" s="143" t="s">
        <v>83</v>
      </c>
      <c r="D23" s="105" t="s">
        <v>201</v>
      </c>
      <c r="E23" s="106" t="s">
        <v>264</v>
      </c>
      <c r="F23" s="108">
        <v>1560606</v>
      </c>
    </row>
    <row r="24" spans="1:11" ht="10.95" customHeight="1" x14ac:dyDescent="0.2">
      <c r="A24" s="126"/>
      <c r="B24" s="127"/>
      <c r="C24" s="145"/>
      <c r="D24" s="105" t="s">
        <v>201</v>
      </c>
      <c r="E24" s="106" t="s">
        <v>265</v>
      </c>
      <c r="F24" s="108">
        <v>2340910</v>
      </c>
    </row>
    <row r="25" spans="1:11" ht="10.95" customHeight="1" x14ac:dyDescent="0.2">
      <c r="A25" s="126"/>
      <c r="B25" s="127"/>
      <c r="C25" s="143" t="s">
        <v>84</v>
      </c>
      <c r="D25" s="105" t="s">
        <v>261</v>
      </c>
      <c r="E25" s="106" t="s">
        <v>262</v>
      </c>
      <c r="F25" s="108">
        <v>12049830</v>
      </c>
    </row>
    <row r="26" spans="1:11" ht="10.95" customHeight="1" x14ac:dyDescent="0.2">
      <c r="A26" s="126"/>
      <c r="B26" s="127"/>
      <c r="C26" s="144"/>
      <c r="D26" s="105" t="s">
        <v>261</v>
      </c>
      <c r="E26" s="106" t="s">
        <v>263</v>
      </c>
      <c r="F26" s="108">
        <v>14405731</v>
      </c>
    </row>
    <row r="27" spans="1:11" ht="10.95" customHeight="1" x14ac:dyDescent="0.2">
      <c r="A27" s="126"/>
      <c r="B27" s="127"/>
      <c r="C27" s="145"/>
      <c r="D27" s="105" t="s">
        <v>261</v>
      </c>
      <c r="E27" s="106">
        <v>172</v>
      </c>
      <c r="F27" s="108">
        <v>2939507</v>
      </c>
    </row>
    <row r="28" spans="1:11" ht="10.95" customHeight="1" x14ac:dyDescent="0.2">
      <c r="A28" s="126"/>
      <c r="B28" s="127"/>
      <c r="C28" s="131" t="s">
        <v>85</v>
      </c>
      <c r="D28" s="52" t="s">
        <v>202</v>
      </c>
      <c r="E28" s="53" t="s">
        <v>229</v>
      </c>
      <c r="F28" s="54">
        <v>32090815</v>
      </c>
      <c r="K28" s="56"/>
    </row>
    <row r="29" spans="1:11" ht="10.95" customHeight="1" x14ac:dyDescent="0.2">
      <c r="A29" s="126"/>
      <c r="B29" s="127"/>
      <c r="C29" s="132"/>
      <c r="D29" s="52" t="s">
        <v>202</v>
      </c>
      <c r="E29" s="53" t="s">
        <v>230</v>
      </c>
      <c r="F29" s="54">
        <v>16755913</v>
      </c>
      <c r="K29" s="56"/>
    </row>
    <row r="30" spans="1:11" ht="10.95" customHeight="1" x14ac:dyDescent="0.2">
      <c r="A30" s="126"/>
      <c r="B30" s="127"/>
      <c r="C30" s="132"/>
      <c r="D30" s="52" t="s">
        <v>202</v>
      </c>
      <c r="E30" s="53" t="s">
        <v>231</v>
      </c>
      <c r="F30" s="54">
        <v>7693696</v>
      </c>
      <c r="K30" s="56"/>
    </row>
    <row r="31" spans="1:11" ht="10.95" customHeight="1" x14ac:dyDescent="0.2">
      <c r="A31" s="126"/>
      <c r="B31" s="127"/>
      <c r="C31" s="133"/>
      <c r="D31" s="52" t="s">
        <v>202</v>
      </c>
      <c r="E31" s="52">
        <v>172</v>
      </c>
      <c r="F31" s="54">
        <v>2590000</v>
      </c>
      <c r="K31" s="56"/>
    </row>
    <row r="32" spans="1:11" ht="10.95" customHeight="1" x14ac:dyDescent="0.2">
      <c r="A32" s="126"/>
      <c r="B32" s="127"/>
      <c r="C32" s="131" t="s">
        <v>86</v>
      </c>
      <c r="D32" s="52" t="s">
        <v>202</v>
      </c>
      <c r="E32" s="53" t="s">
        <v>232</v>
      </c>
      <c r="F32" s="54">
        <v>7149362</v>
      </c>
    </row>
    <row r="33" spans="1:14" ht="10.95" customHeight="1" x14ac:dyDescent="0.2">
      <c r="A33" s="126"/>
      <c r="B33" s="127"/>
      <c r="C33" s="133"/>
      <c r="D33" s="52" t="s">
        <v>202</v>
      </c>
      <c r="E33" s="53" t="s">
        <v>230</v>
      </c>
      <c r="F33" s="54">
        <v>28597449</v>
      </c>
      <c r="G33" s="68">
        <f>SUM(F5:F33)</f>
        <v>183808765</v>
      </c>
    </row>
    <row r="34" spans="1:14" ht="10.95" customHeight="1" x14ac:dyDescent="0.2">
      <c r="A34" s="134" t="s">
        <v>35</v>
      </c>
      <c r="B34" s="137">
        <v>2</v>
      </c>
      <c r="C34" s="131" t="s">
        <v>87</v>
      </c>
      <c r="D34" s="52" t="s">
        <v>197</v>
      </c>
      <c r="E34" s="57" t="s">
        <v>233</v>
      </c>
      <c r="F34" s="54">
        <v>6270347</v>
      </c>
    </row>
    <row r="35" spans="1:14" ht="10.95" customHeight="1" x14ac:dyDescent="0.2">
      <c r="A35" s="135"/>
      <c r="B35" s="138"/>
      <c r="C35" s="132"/>
      <c r="D35" s="52" t="s">
        <v>197</v>
      </c>
      <c r="E35" s="57" t="s">
        <v>234</v>
      </c>
      <c r="F35" s="54">
        <v>1886835</v>
      </c>
    </row>
    <row r="36" spans="1:14" ht="10.95" customHeight="1" x14ac:dyDescent="0.2">
      <c r="A36" s="135"/>
      <c r="B36" s="138"/>
      <c r="C36" s="132"/>
      <c r="D36" s="52" t="s">
        <v>197</v>
      </c>
      <c r="E36" s="57" t="s">
        <v>235</v>
      </c>
      <c r="F36" s="54">
        <v>16981513</v>
      </c>
    </row>
    <row r="37" spans="1:14" ht="10.95" customHeight="1" x14ac:dyDescent="0.2">
      <c r="A37" s="135"/>
      <c r="B37" s="138"/>
      <c r="C37" s="132"/>
      <c r="D37" s="52" t="s">
        <v>197</v>
      </c>
      <c r="E37" s="58" t="s">
        <v>236</v>
      </c>
      <c r="F37" s="54">
        <v>3634168</v>
      </c>
    </row>
    <row r="38" spans="1:14" s="36" customFormat="1" ht="10.95" customHeight="1" x14ac:dyDescent="0.2">
      <c r="A38" s="135"/>
      <c r="B38" s="138"/>
      <c r="C38" s="133"/>
      <c r="D38" s="52" t="s">
        <v>197</v>
      </c>
      <c r="E38" s="57" t="s">
        <v>237</v>
      </c>
      <c r="F38" s="54">
        <v>3072184</v>
      </c>
      <c r="G38" s="68"/>
      <c r="I38" s="37"/>
      <c r="L38" s="38"/>
      <c r="M38" s="38"/>
      <c r="N38" s="38"/>
    </row>
    <row r="39" spans="1:14" s="36" customFormat="1" ht="10.95" customHeight="1" x14ac:dyDescent="0.2">
      <c r="A39" s="135"/>
      <c r="B39" s="138"/>
      <c r="C39" s="131" t="s">
        <v>88</v>
      </c>
      <c r="D39" s="52" t="s">
        <v>197</v>
      </c>
      <c r="E39" s="57" t="s">
        <v>233</v>
      </c>
      <c r="F39" s="54">
        <v>10806498</v>
      </c>
      <c r="G39" s="68"/>
      <c r="I39" s="37"/>
      <c r="L39" s="38"/>
      <c r="M39" s="38"/>
      <c r="N39" s="38"/>
    </row>
    <row r="40" spans="1:14" s="36" customFormat="1" ht="10.95" customHeight="1" x14ac:dyDescent="0.2">
      <c r="A40" s="135"/>
      <c r="B40" s="138"/>
      <c r="C40" s="132"/>
      <c r="D40" s="52" t="s">
        <v>197</v>
      </c>
      <c r="E40" s="57" t="s">
        <v>234</v>
      </c>
      <c r="F40" s="54">
        <v>3251825</v>
      </c>
      <c r="G40" s="68"/>
      <c r="I40" s="37"/>
      <c r="L40" s="38"/>
      <c r="M40" s="38"/>
      <c r="N40" s="38"/>
    </row>
    <row r="41" spans="1:14" s="36" customFormat="1" ht="10.95" customHeight="1" x14ac:dyDescent="0.2">
      <c r="A41" s="135"/>
      <c r="B41" s="138"/>
      <c r="C41" s="132"/>
      <c r="D41" s="52" t="s">
        <v>197</v>
      </c>
      <c r="E41" s="57" t="s">
        <v>235</v>
      </c>
      <c r="F41" s="54">
        <v>29266429</v>
      </c>
      <c r="G41" s="68"/>
      <c r="I41" s="37"/>
      <c r="L41" s="38"/>
      <c r="M41" s="38"/>
      <c r="N41" s="38"/>
    </row>
    <row r="42" spans="1:14" s="36" customFormat="1" ht="10.95" customHeight="1" x14ac:dyDescent="0.2">
      <c r="A42" s="135"/>
      <c r="B42" s="138"/>
      <c r="C42" s="133"/>
      <c r="D42" s="52" t="s">
        <v>197</v>
      </c>
      <c r="E42" s="57" t="s">
        <v>237</v>
      </c>
      <c r="F42" s="54">
        <v>5294690</v>
      </c>
      <c r="G42" s="68"/>
      <c r="I42" s="37"/>
      <c r="L42" s="38"/>
      <c r="M42" s="38"/>
      <c r="N42" s="38"/>
    </row>
    <row r="43" spans="1:14" s="36" customFormat="1" ht="10.95" customHeight="1" x14ac:dyDescent="0.2">
      <c r="A43" s="135"/>
      <c r="B43" s="138"/>
      <c r="C43" s="131" t="s">
        <v>89</v>
      </c>
      <c r="D43" s="52" t="s">
        <v>197</v>
      </c>
      <c r="E43" s="57" t="s">
        <v>233</v>
      </c>
      <c r="F43" s="54">
        <v>11315584</v>
      </c>
      <c r="G43" s="68"/>
      <c r="I43" s="37"/>
      <c r="L43" s="38"/>
      <c r="M43" s="38"/>
      <c r="N43" s="38"/>
    </row>
    <row r="44" spans="1:14" s="36" customFormat="1" ht="10.95" customHeight="1" x14ac:dyDescent="0.2">
      <c r="A44" s="135"/>
      <c r="B44" s="138"/>
      <c r="C44" s="132"/>
      <c r="D44" s="52" t="s">
        <v>197</v>
      </c>
      <c r="E44" s="57" t="s">
        <v>234</v>
      </c>
      <c r="F44" s="54">
        <v>3405017</v>
      </c>
      <c r="G44" s="68"/>
      <c r="I44" s="37"/>
      <c r="L44" s="38"/>
      <c r="M44" s="38"/>
      <c r="N44" s="38"/>
    </row>
    <row r="45" spans="1:14" s="36" customFormat="1" ht="10.95" customHeight="1" x14ac:dyDescent="0.2">
      <c r="A45" s="135"/>
      <c r="B45" s="138"/>
      <c r="C45" s="132"/>
      <c r="D45" s="52" t="s">
        <v>197</v>
      </c>
      <c r="E45" s="57" t="s">
        <v>235</v>
      </c>
      <c r="F45" s="54">
        <v>30645150</v>
      </c>
      <c r="G45" s="68"/>
      <c r="I45" s="37"/>
      <c r="L45" s="38"/>
      <c r="M45" s="38"/>
      <c r="N45" s="38"/>
    </row>
    <row r="46" spans="1:14" s="36" customFormat="1" ht="10.95" customHeight="1" x14ac:dyDescent="0.2">
      <c r="A46" s="135"/>
      <c r="B46" s="138"/>
      <c r="C46" s="133"/>
      <c r="D46" s="52" t="s">
        <v>197</v>
      </c>
      <c r="E46" s="57" t="s">
        <v>237</v>
      </c>
      <c r="F46" s="54">
        <v>5544119</v>
      </c>
      <c r="G46" s="68"/>
      <c r="I46" s="37"/>
      <c r="L46" s="38"/>
      <c r="M46" s="38"/>
      <c r="N46" s="38"/>
    </row>
    <row r="47" spans="1:14" s="36" customFormat="1" ht="10.95" customHeight="1" x14ac:dyDescent="0.2">
      <c r="A47" s="135"/>
      <c r="B47" s="138"/>
      <c r="C47" s="131" t="s">
        <v>90</v>
      </c>
      <c r="D47" s="52" t="s">
        <v>197</v>
      </c>
      <c r="E47" s="57" t="s">
        <v>233</v>
      </c>
      <c r="F47" s="54">
        <v>2761187.0767694158</v>
      </c>
      <c r="G47" s="68"/>
      <c r="I47" s="37"/>
      <c r="L47" s="38"/>
      <c r="M47" s="38"/>
      <c r="N47" s="38"/>
    </row>
    <row r="48" spans="1:14" s="36" customFormat="1" ht="10.95" customHeight="1" x14ac:dyDescent="0.2">
      <c r="A48" s="135"/>
      <c r="B48" s="138"/>
      <c r="C48" s="132"/>
      <c r="D48" s="52" t="s">
        <v>197</v>
      </c>
      <c r="E48" s="57" t="s">
        <v>234</v>
      </c>
      <c r="F48" s="54">
        <v>830879.20155931474</v>
      </c>
      <c r="G48" s="68"/>
      <c r="I48" s="37"/>
      <c r="L48" s="38"/>
      <c r="M48" s="38"/>
      <c r="N48" s="38"/>
    </row>
    <row r="49" spans="1:20" s="36" customFormat="1" ht="10.95" customHeight="1" x14ac:dyDescent="0.2">
      <c r="A49" s="135"/>
      <c r="B49" s="138"/>
      <c r="C49" s="133"/>
      <c r="D49" s="52" t="s">
        <v>197</v>
      </c>
      <c r="E49" s="57" t="s">
        <v>235</v>
      </c>
      <c r="F49" s="54">
        <v>6407933.7216712693</v>
      </c>
      <c r="G49" s="68"/>
      <c r="I49" s="37"/>
      <c r="L49" s="38"/>
      <c r="M49" s="38"/>
      <c r="N49" s="38"/>
    </row>
    <row r="50" spans="1:20" s="36" customFormat="1" ht="10.95" customHeight="1" x14ac:dyDescent="0.2">
      <c r="A50" s="135"/>
      <c r="B50" s="138"/>
      <c r="C50" s="59" t="s">
        <v>91</v>
      </c>
      <c r="D50" s="52" t="s">
        <v>197</v>
      </c>
      <c r="E50" s="57" t="s">
        <v>233</v>
      </c>
      <c r="F50" s="54">
        <v>19365394</v>
      </c>
      <c r="G50" s="68"/>
      <c r="I50" s="37"/>
      <c r="L50" s="38"/>
      <c r="M50" s="38"/>
      <c r="N50" s="38"/>
      <c r="P50" s="60"/>
      <c r="Q50" s="60"/>
      <c r="R50" s="60"/>
    </row>
    <row r="51" spans="1:20" s="36" customFormat="1" ht="10.95" customHeight="1" x14ac:dyDescent="0.2">
      <c r="A51" s="135"/>
      <c r="B51" s="138"/>
      <c r="C51" s="143" t="s">
        <v>92</v>
      </c>
      <c r="D51" s="105" t="s">
        <v>198</v>
      </c>
      <c r="E51" s="106" t="s">
        <v>238</v>
      </c>
      <c r="F51" s="107">
        <v>736355.54886410618</v>
      </c>
      <c r="G51" s="68"/>
      <c r="I51" s="37"/>
      <c r="L51" s="38"/>
      <c r="M51" s="38"/>
      <c r="N51" s="38"/>
      <c r="P51" s="60"/>
      <c r="Q51" s="60"/>
      <c r="R51" s="60"/>
    </row>
    <row r="52" spans="1:20" s="36" customFormat="1" ht="10.95" customHeight="1" x14ac:dyDescent="0.2">
      <c r="A52" s="135"/>
      <c r="B52" s="138"/>
      <c r="C52" s="144"/>
      <c r="D52" s="105" t="s">
        <v>198</v>
      </c>
      <c r="E52" s="106" t="s">
        <v>239</v>
      </c>
      <c r="F52" s="107">
        <v>2945422.3214477468</v>
      </c>
      <c r="G52" s="68"/>
      <c r="I52" s="37"/>
      <c r="L52" s="38"/>
      <c r="M52" s="38"/>
      <c r="N52" s="38"/>
      <c r="P52" s="60"/>
      <c r="Q52" s="60"/>
      <c r="R52" s="60"/>
    </row>
    <row r="53" spans="1:20" s="36" customFormat="1" ht="10.95" customHeight="1" x14ac:dyDescent="0.2">
      <c r="A53" s="135"/>
      <c r="B53" s="138"/>
      <c r="C53" s="144"/>
      <c r="D53" s="105" t="s">
        <v>198</v>
      </c>
      <c r="E53" s="106" t="s">
        <v>240</v>
      </c>
      <c r="F53" s="107">
        <v>1472710.8063919861</v>
      </c>
      <c r="G53" s="68"/>
      <c r="I53" s="37"/>
      <c r="L53" s="38"/>
      <c r="M53" s="38"/>
      <c r="N53" s="38"/>
      <c r="P53" s="60"/>
      <c r="Q53" s="60"/>
      <c r="R53" s="60"/>
    </row>
    <row r="54" spans="1:20" s="36" customFormat="1" ht="10.95" customHeight="1" x14ac:dyDescent="0.2">
      <c r="A54" s="135"/>
      <c r="B54" s="138"/>
      <c r="C54" s="144"/>
      <c r="D54" s="105" t="s">
        <v>198</v>
      </c>
      <c r="E54" s="106" t="s">
        <v>241</v>
      </c>
      <c r="F54" s="107">
        <v>1104533.3232961595</v>
      </c>
      <c r="G54" s="68"/>
      <c r="I54" s="37"/>
      <c r="L54" s="38"/>
      <c r="M54" s="38"/>
      <c r="N54" s="38"/>
      <c r="P54" s="60"/>
      <c r="Q54" s="60"/>
      <c r="R54" s="60"/>
    </row>
    <row r="55" spans="1:20" s="36" customFormat="1" ht="10.95" customHeight="1" x14ac:dyDescent="0.2">
      <c r="A55" s="135"/>
      <c r="B55" s="138"/>
      <c r="C55" s="144"/>
      <c r="D55" s="105" t="s">
        <v>198</v>
      </c>
      <c r="E55" s="106" t="s">
        <v>266</v>
      </c>
      <c r="F55" s="107">
        <v>6057283</v>
      </c>
      <c r="G55" s="68"/>
      <c r="I55" s="37"/>
      <c r="L55" s="38"/>
      <c r="M55" s="38"/>
      <c r="N55" s="38"/>
      <c r="P55" s="60"/>
      <c r="Q55" s="60"/>
      <c r="R55" s="60"/>
    </row>
    <row r="56" spans="1:20" s="36" customFormat="1" ht="10.95" customHeight="1" x14ac:dyDescent="0.2">
      <c r="A56" s="135"/>
      <c r="B56" s="138"/>
      <c r="C56" s="145"/>
      <c r="D56" s="105" t="s">
        <v>198</v>
      </c>
      <c r="E56" s="106">
        <v>172</v>
      </c>
      <c r="F56" s="107">
        <v>2125365</v>
      </c>
      <c r="G56" s="68"/>
      <c r="I56" s="37"/>
      <c r="L56" s="38"/>
      <c r="M56" s="38"/>
      <c r="N56" s="38"/>
      <c r="P56" s="60"/>
      <c r="Q56" s="60"/>
      <c r="R56" s="60"/>
    </row>
    <row r="57" spans="1:20" s="36" customFormat="1" ht="10.95" customHeight="1" x14ac:dyDescent="0.2">
      <c r="A57" s="135"/>
      <c r="B57" s="138"/>
      <c r="C57" s="128" t="s">
        <v>93</v>
      </c>
      <c r="D57" s="52" t="s">
        <v>198</v>
      </c>
      <c r="E57" s="52" t="s">
        <v>238</v>
      </c>
      <c r="F57" s="54">
        <v>1176470.4511358938</v>
      </c>
      <c r="G57" s="68"/>
      <c r="I57" s="37"/>
      <c r="L57" s="38"/>
      <c r="M57" s="38"/>
      <c r="N57" s="38"/>
    </row>
    <row r="58" spans="1:20" s="36" customFormat="1" ht="10.95" customHeight="1" x14ac:dyDescent="0.2">
      <c r="A58" s="135"/>
      <c r="B58" s="138"/>
      <c r="C58" s="129"/>
      <c r="D58" s="52" t="s">
        <v>198</v>
      </c>
      <c r="E58" s="52" t="s">
        <v>239</v>
      </c>
      <c r="F58" s="54">
        <v>4705882.6785522532</v>
      </c>
      <c r="G58" s="68"/>
      <c r="I58" s="37"/>
      <c r="L58" s="38"/>
      <c r="M58" s="38"/>
      <c r="N58" s="38"/>
    </row>
    <row r="59" spans="1:20" s="36" customFormat="1" ht="10.95" customHeight="1" x14ac:dyDescent="0.2">
      <c r="A59" s="135"/>
      <c r="B59" s="138"/>
      <c r="C59" s="129"/>
      <c r="D59" s="52" t="s">
        <v>198</v>
      </c>
      <c r="E59" s="52" t="s">
        <v>240</v>
      </c>
      <c r="F59" s="54">
        <v>2352941.1936080134</v>
      </c>
      <c r="G59" s="68"/>
      <c r="I59" s="37"/>
      <c r="L59" s="38"/>
      <c r="M59" s="38"/>
      <c r="N59" s="38"/>
    </row>
    <row r="60" spans="1:20" s="37" customFormat="1" ht="10.95" customHeight="1" x14ac:dyDescent="0.2">
      <c r="A60" s="135"/>
      <c r="B60" s="138"/>
      <c r="C60" s="130"/>
      <c r="D60" s="52" t="s">
        <v>198</v>
      </c>
      <c r="E60" s="52" t="s">
        <v>241</v>
      </c>
      <c r="F60" s="61">
        <v>1764705.6767038407</v>
      </c>
      <c r="G60" s="68"/>
      <c r="H60" s="36"/>
      <c r="J60" s="36"/>
      <c r="K60" s="36"/>
      <c r="L60" s="38"/>
      <c r="M60" s="38"/>
      <c r="N60" s="38"/>
      <c r="O60" s="36"/>
      <c r="P60" s="36"/>
      <c r="Q60" s="36"/>
      <c r="R60" s="36"/>
      <c r="S60" s="36"/>
      <c r="T60" s="36"/>
    </row>
    <row r="61" spans="1:20" s="37" customFormat="1" ht="10.95" customHeight="1" x14ac:dyDescent="0.2">
      <c r="A61" s="135"/>
      <c r="B61" s="138"/>
      <c r="C61" s="128" t="s">
        <v>94</v>
      </c>
      <c r="D61" s="52" t="s">
        <v>198</v>
      </c>
      <c r="E61" s="53" t="s">
        <v>238</v>
      </c>
      <c r="F61" s="61">
        <v>2125362</v>
      </c>
      <c r="G61" s="68"/>
      <c r="H61" s="36"/>
      <c r="J61" s="36"/>
      <c r="K61" s="36"/>
      <c r="L61" s="38"/>
      <c r="M61" s="38"/>
      <c r="N61" s="38"/>
      <c r="O61" s="36"/>
      <c r="P61" s="36"/>
      <c r="Q61" s="36"/>
      <c r="R61" s="36"/>
      <c r="S61" s="36"/>
      <c r="T61" s="36"/>
    </row>
    <row r="62" spans="1:20" s="37" customFormat="1" ht="10.95" customHeight="1" x14ac:dyDescent="0.2">
      <c r="A62" s="135"/>
      <c r="B62" s="138"/>
      <c r="C62" s="129"/>
      <c r="D62" s="52" t="s">
        <v>198</v>
      </c>
      <c r="E62" s="53" t="s">
        <v>239</v>
      </c>
      <c r="F62" s="61">
        <v>8501450</v>
      </c>
      <c r="G62" s="68"/>
      <c r="H62" s="36"/>
      <c r="J62" s="36"/>
      <c r="K62" s="36"/>
      <c r="L62" s="38"/>
      <c r="M62" s="38"/>
      <c r="N62" s="38"/>
      <c r="O62" s="36"/>
      <c r="P62" s="36"/>
      <c r="Q62" s="36"/>
      <c r="R62" s="36"/>
      <c r="S62" s="36"/>
      <c r="T62" s="36"/>
    </row>
    <row r="63" spans="1:20" s="37" customFormat="1" ht="10.95" customHeight="1" x14ac:dyDescent="0.2">
      <c r="A63" s="135"/>
      <c r="B63" s="138"/>
      <c r="C63" s="129"/>
      <c r="D63" s="52" t="s">
        <v>198</v>
      </c>
      <c r="E63" s="53" t="s">
        <v>240</v>
      </c>
      <c r="F63" s="61">
        <v>4250725</v>
      </c>
      <c r="G63" s="68"/>
      <c r="H63" s="36"/>
      <c r="J63" s="36"/>
      <c r="K63" s="36"/>
      <c r="L63" s="38"/>
      <c r="M63" s="38"/>
      <c r="N63" s="38"/>
      <c r="O63" s="36"/>
      <c r="P63" s="36"/>
      <c r="Q63" s="36"/>
      <c r="R63" s="36"/>
      <c r="S63" s="36"/>
      <c r="T63" s="36"/>
    </row>
    <row r="64" spans="1:20" s="37" customFormat="1" ht="10.95" customHeight="1" x14ac:dyDescent="0.2">
      <c r="A64" s="135"/>
      <c r="B64" s="138"/>
      <c r="C64" s="130"/>
      <c r="D64" s="52" t="s">
        <v>198</v>
      </c>
      <c r="E64" s="53" t="s">
        <v>241</v>
      </c>
      <c r="F64" s="61">
        <v>3188043</v>
      </c>
      <c r="G64" s="68"/>
      <c r="H64" s="36"/>
      <c r="J64" s="36"/>
      <c r="K64" s="36"/>
      <c r="L64" s="38"/>
      <c r="M64" s="38"/>
      <c r="N64" s="38"/>
      <c r="O64" s="36"/>
      <c r="P64" s="36"/>
      <c r="Q64" s="36"/>
      <c r="R64" s="36"/>
      <c r="S64" s="36"/>
      <c r="T64" s="36"/>
    </row>
    <row r="65" spans="1:20" s="37" customFormat="1" ht="10.95" customHeight="1" x14ac:dyDescent="0.2">
      <c r="A65" s="135"/>
      <c r="B65" s="138"/>
      <c r="C65" s="131" t="s">
        <v>95</v>
      </c>
      <c r="D65" s="52" t="s">
        <v>199</v>
      </c>
      <c r="E65" s="53" t="s">
        <v>242</v>
      </c>
      <c r="F65" s="61">
        <v>9819175</v>
      </c>
      <c r="G65" s="68"/>
      <c r="H65" s="36"/>
      <c r="J65" s="36"/>
      <c r="K65" s="36"/>
      <c r="L65" s="38"/>
      <c r="M65" s="38"/>
      <c r="N65" s="38"/>
      <c r="O65" s="36"/>
      <c r="P65" s="36"/>
      <c r="Q65" s="36"/>
      <c r="R65" s="36"/>
      <c r="S65" s="36"/>
      <c r="T65" s="36"/>
    </row>
    <row r="66" spans="1:20" s="37" customFormat="1" ht="10.95" customHeight="1" x14ac:dyDescent="0.2">
      <c r="A66" s="135"/>
      <c r="B66" s="138"/>
      <c r="C66" s="133"/>
      <c r="D66" s="52" t="s">
        <v>199</v>
      </c>
      <c r="E66" s="53" t="s">
        <v>243</v>
      </c>
      <c r="F66" s="61">
        <v>4208218</v>
      </c>
      <c r="G66" s="68"/>
      <c r="J66" s="36"/>
      <c r="K66" s="36"/>
      <c r="L66" s="38"/>
      <c r="M66" s="38"/>
      <c r="N66" s="38"/>
      <c r="O66" s="36"/>
      <c r="P66" s="36"/>
      <c r="Q66" s="36"/>
      <c r="R66" s="36"/>
      <c r="S66" s="36"/>
      <c r="T66" s="36"/>
    </row>
    <row r="67" spans="1:20" s="37" customFormat="1" ht="10.95" customHeight="1" x14ac:dyDescent="0.2">
      <c r="A67" s="135"/>
      <c r="B67" s="138"/>
      <c r="C67" s="131" t="s">
        <v>96</v>
      </c>
      <c r="D67" s="52" t="s">
        <v>199</v>
      </c>
      <c r="E67" s="53" t="s">
        <v>242</v>
      </c>
      <c r="F67" s="61">
        <v>10310133</v>
      </c>
      <c r="G67" s="68"/>
      <c r="J67" s="36"/>
      <c r="K67" s="36"/>
      <c r="L67" s="38"/>
      <c r="M67" s="38"/>
      <c r="N67" s="38"/>
      <c r="O67" s="36"/>
      <c r="P67" s="36"/>
      <c r="Q67" s="36"/>
      <c r="R67" s="36"/>
      <c r="S67" s="36"/>
      <c r="T67" s="36"/>
    </row>
    <row r="68" spans="1:20" s="37" customFormat="1" ht="10.95" customHeight="1" x14ac:dyDescent="0.2">
      <c r="A68" s="135"/>
      <c r="B68" s="138"/>
      <c r="C68" s="133"/>
      <c r="D68" s="52" t="s">
        <v>199</v>
      </c>
      <c r="E68" s="53" t="s">
        <v>243</v>
      </c>
      <c r="F68" s="61">
        <v>4418629</v>
      </c>
      <c r="G68" s="68"/>
      <c r="J68" s="36"/>
      <c r="K68" s="36"/>
      <c r="L68" s="38"/>
      <c r="M68" s="38"/>
      <c r="N68" s="38"/>
      <c r="O68" s="36"/>
      <c r="P68" s="36"/>
      <c r="Q68" s="36"/>
      <c r="R68" s="36"/>
      <c r="S68" s="36"/>
      <c r="T68" s="36"/>
    </row>
    <row r="69" spans="1:20" s="37" customFormat="1" ht="10.95" customHeight="1" x14ac:dyDescent="0.2">
      <c r="A69" s="135"/>
      <c r="B69" s="138"/>
      <c r="C69" s="131" t="s">
        <v>97</v>
      </c>
      <c r="D69" s="52" t="s">
        <v>199</v>
      </c>
      <c r="E69" s="53" t="s">
        <v>242</v>
      </c>
      <c r="F69" s="61">
        <v>12601274</v>
      </c>
      <c r="G69" s="68"/>
      <c r="J69" s="36"/>
      <c r="K69" s="36"/>
      <c r="L69" s="38"/>
      <c r="M69" s="38"/>
      <c r="N69" s="38"/>
      <c r="O69" s="36"/>
      <c r="P69" s="36"/>
      <c r="Q69" s="36"/>
      <c r="R69" s="36"/>
      <c r="S69" s="36"/>
      <c r="T69" s="36"/>
    </row>
    <row r="70" spans="1:20" s="37" customFormat="1" ht="10.95" customHeight="1" x14ac:dyDescent="0.2">
      <c r="A70" s="135"/>
      <c r="B70" s="138"/>
      <c r="C70" s="133"/>
      <c r="D70" s="52" t="s">
        <v>199</v>
      </c>
      <c r="E70" s="53" t="s">
        <v>243</v>
      </c>
      <c r="F70" s="61">
        <v>5400546</v>
      </c>
      <c r="G70" s="68"/>
      <c r="J70" s="36"/>
      <c r="K70" s="36"/>
      <c r="L70" s="38"/>
      <c r="M70" s="38"/>
      <c r="N70" s="38"/>
      <c r="O70" s="36"/>
      <c r="P70" s="36"/>
      <c r="Q70" s="36"/>
      <c r="R70" s="36"/>
      <c r="S70" s="36"/>
      <c r="T70" s="36"/>
    </row>
    <row r="71" spans="1:20" s="37" customFormat="1" ht="10.95" customHeight="1" x14ac:dyDescent="0.2">
      <c r="A71" s="135"/>
      <c r="B71" s="138"/>
      <c r="C71" s="131" t="s">
        <v>98</v>
      </c>
      <c r="D71" s="52" t="s">
        <v>191</v>
      </c>
      <c r="E71" s="53" t="s">
        <v>244</v>
      </c>
      <c r="F71" s="61">
        <v>6376087</v>
      </c>
      <c r="G71" s="68"/>
      <c r="H71" s="36"/>
      <c r="J71" s="36"/>
      <c r="K71" s="36"/>
      <c r="L71" s="38"/>
      <c r="M71" s="38"/>
      <c r="N71" s="38"/>
      <c r="O71" s="36"/>
      <c r="P71" s="36"/>
      <c r="Q71" s="36"/>
      <c r="R71" s="36"/>
      <c r="S71" s="36"/>
      <c r="T71" s="36"/>
    </row>
    <row r="72" spans="1:20" s="37" customFormat="1" ht="10.95" customHeight="1" x14ac:dyDescent="0.2">
      <c r="A72" s="135"/>
      <c r="B72" s="138"/>
      <c r="C72" s="133"/>
      <c r="D72" s="52" t="s">
        <v>191</v>
      </c>
      <c r="E72" s="53" t="s">
        <v>245</v>
      </c>
      <c r="F72" s="61">
        <v>14877538</v>
      </c>
      <c r="G72" s="68"/>
      <c r="H72" s="36"/>
      <c r="J72" s="36"/>
      <c r="K72" s="36"/>
      <c r="L72" s="38"/>
      <c r="M72" s="38"/>
      <c r="N72" s="38"/>
      <c r="O72" s="36"/>
      <c r="P72" s="36"/>
      <c r="Q72" s="36"/>
      <c r="R72" s="36"/>
      <c r="S72" s="36"/>
      <c r="T72" s="36"/>
    </row>
    <row r="73" spans="1:20" s="37" customFormat="1" ht="10.95" customHeight="1" x14ac:dyDescent="0.2">
      <c r="A73" s="135"/>
      <c r="B73" s="138"/>
      <c r="C73" s="131" t="s">
        <v>99</v>
      </c>
      <c r="D73" s="52" t="s">
        <v>192</v>
      </c>
      <c r="E73" s="53" t="s">
        <v>246</v>
      </c>
      <c r="F73" s="61">
        <v>23804060</v>
      </c>
      <c r="G73" s="68"/>
      <c r="H73" s="36"/>
      <c r="J73" s="36"/>
      <c r="K73" s="36"/>
      <c r="L73" s="38"/>
      <c r="M73" s="38"/>
      <c r="N73" s="38"/>
      <c r="O73" s="36"/>
      <c r="P73" s="36"/>
      <c r="Q73" s="36"/>
      <c r="R73" s="36"/>
      <c r="S73" s="36"/>
      <c r="T73" s="36"/>
    </row>
    <row r="74" spans="1:20" s="37" customFormat="1" ht="10.95" customHeight="1" x14ac:dyDescent="0.2">
      <c r="A74" s="135"/>
      <c r="B74" s="138"/>
      <c r="C74" s="133"/>
      <c r="D74" s="52" t="s">
        <v>192</v>
      </c>
      <c r="E74" s="53" t="s">
        <v>247</v>
      </c>
      <c r="F74" s="61">
        <v>5951015</v>
      </c>
      <c r="G74" s="68"/>
      <c r="H74" s="36"/>
      <c r="J74" s="36"/>
      <c r="K74" s="36"/>
      <c r="L74" s="38"/>
      <c r="M74" s="38"/>
      <c r="N74" s="38"/>
      <c r="O74" s="36"/>
      <c r="P74" s="36"/>
      <c r="Q74" s="36"/>
      <c r="R74" s="36"/>
      <c r="S74" s="36"/>
      <c r="T74" s="36"/>
    </row>
    <row r="75" spans="1:20" s="37" customFormat="1" ht="10.95" customHeight="1" x14ac:dyDescent="0.2">
      <c r="A75" s="135"/>
      <c r="B75" s="138"/>
      <c r="C75" s="131" t="s">
        <v>100</v>
      </c>
      <c r="D75" s="62" t="s">
        <v>192</v>
      </c>
      <c r="E75" s="53" t="s">
        <v>248</v>
      </c>
      <c r="F75" s="61">
        <v>4850638</v>
      </c>
      <c r="G75" s="68"/>
      <c r="H75" s="36"/>
      <c r="J75" s="36"/>
      <c r="K75" s="36"/>
      <c r="L75" s="38"/>
      <c r="M75" s="38"/>
      <c r="N75" s="38"/>
      <c r="O75" s="36"/>
      <c r="P75" s="36"/>
      <c r="Q75" s="36"/>
      <c r="R75" s="36"/>
      <c r="S75" s="36"/>
      <c r="T75" s="36"/>
    </row>
    <row r="76" spans="1:20" s="36" customFormat="1" ht="10.95" customHeight="1" x14ac:dyDescent="0.2">
      <c r="A76" s="135"/>
      <c r="B76" s="138"/>
      <c r="C76" s="132"/>
      <c r="D76" s="62" t="s">
        <v>192</v>
      </c>
      <c r="E76" s="53" t="s">
        <v>238</v>
      </c>
      <c r="F76" s="61">
        <v>570663</v>
      </c>
      <c r="G76" s="68"/>
      <c r="I76" s="37"/>
      <c r="L76" s="38"/>
      <c r="M76" s="38"/>
      <c r="N76" s="38"/>
    </row>
    <row r="77" spans="1:20" s="36" customFormat="1" ht="10.95" customHeight="1" x14ac:dyDescent="0.2">
      <c r="A77" s="135"/>
      <c r="B77" s="138"/>
      <c r="C77" s="132"/>
      <c r="D77" s="62" t="s">
        <v>192</v>
      </c>
      <c r="E77" s="53" t="s">
        <v>239</v>
      </c>
      <c r="F77" s="61">
        <v>2282653</v>
      </c>
      <c r="G77" s="68"/>
      <c r="I77" s="37"/>
      <c r="L77" s="38"/>
      <c r="M77" s="38"/>
      <c r="N77" s="38"/>
    </row>
    <row r="78" spans="1:20" s="36" customFormat="1" ht="10.95" customHeight="1" x14ac:dyDescent="0.2">
      <c r="A78" s="135"/>
      <c r="B78" s="138"/>
      <c r="C78" s="132"/>
      <c r="D78" s="62" t="s">
        <v>192</v>
      </c>
      <c r="E78" s="53" t="s">
        <v>240</v>
      </c>
      <c r="F78" s="61">
        <v>1141327</v>
      </c>
      <c r="G78" s="68"/>
      <c r="I78" s="37"/>
      <c r="L78" s="38"/>
      <c r="M78" s="38"/>
      <c r="N78" s="38"/>
    </row>
    <row r="79" spans="1:20" s="36" customFormat="1" ht="10.95" customHeight="1" x14ac:dyDescent="0.2">
      <c r="A79" s="135"/>
      <c r="B79" s="138"/>
      <c r="C79" s="132"/>
      <c r="D79" s="62" t="s">
        <v>192</v>
      </c>
      <c r="E79" s="53" t="s">
        <v>241</v>
      </c>
      <c r="F79" s="61">
        <v>855995</v>
      </c>
      <c r="G79" s="68"/>
      <c r="I79" s="37"/>
      <c r="L79" s="38"/>
      <c r="M79" s="38"/>
      <c r="N79" s="38"/>
    </row>
    <row r="80" spans="1:20" s="36" customFormat="1" ht="10.95" customHeight="1" x14ac:dyDescent="0.2">
      <c r="A80" s="135"/>
      <c r="B80" s="138"/>
      <c r="C80" s="133"/>
      <c r="D80" s="62" t="s">
        <v>192</v>
      </c>
      <c r="E80" s="53" t="s">
        <v>249</v>
      </c>
      <c r="F80" s="61">
        <v>14551913</v>
      </c>
      <c r="G80" s="68"/>
      <c r="I80" s="37"/>
      <c r="L80" s="38"/>
      <c r="M80" s="38"/>
      <c r="N80" s="38"/>
    </row>
    <row r="81" spans="1:14" s="36" customFormat="1" ht="10.95" customHeight="1" x14ac:dyDescent="0.2">
      <c r="A81" s="135"/>
      <c r="B81" s="138"/>
      <c r="C81" s="128" t="s">
        <v>101</v>
      </c>
      <c r="D81" s="52" t="s">
        <v>200</v>
      </c>
      <c r="E81" s="53" t="s">
        <v>245</v>
      </c>
      <c r="F81" s="61">
        <v>630000</v>
      </c>
      <c r="G81" s="68"/>
      <c r="I81" s="37"/>
      <c r="L81" s="38"/>
      <c r="M81" s="38"/>
      <c r="N81" s="38"/>
    </row>
    <row r="82" spans="1:14" s="36" customFormat="1" ht="10.95" customHeight="1" x14ac:dyDescent="0.2">
      <c r="A82" s="135"/>
      <c r="B82" s="138"/>
      <c r="C82" s="129"/>
      <c r="D82" s="52" t="s">
        <v>200</v>
      </c>
      <c r="E82" s="53" t="s">
        <v>250</v>
      </c>
      <c r="F82" s="61">
        <v>1803502</v>
      </c>
      <c r="G82" s="68"/>
      <c r="I82" s="37"/>
      <c r="J82" s="37"/>
      <c r="L82" s="38"/>
      <c r="M82" s="38"/>
      <c r="N82" s="38"/>
    </row>
    <row r="83" spans="1:14" s="36" customFormat="1" ht="10.95" customHeight="1" x14ac:dyDescent="0.2">
      <c r="A83" s="135"/>
      <c r="B83" s="138"/>
      <c r="C83" s="130"/>
      <c r="D83" s="52" t="s">
        <v>200</v>
      </c>
      <c r="E83" s="53" t="s">
        <v>251</v>
      </c>
      <c r="F83" s="61">
        <v>5510598</v>
      </c>
      <c r="G83" s="68"/>
      <c r="I83" s="37"/>
      <c r="J83" s="37"/>
      <c r="L83" s="38"/>
      <c r="M83" s="38"/>
      <c r="N83" s="38"/>
    </row>
    <row r="84" spans="1:14" s="36" customFormat="1" ht="10.95" customHeight="1" x14ac:dyDescent="0.2">
      <c r="A84" s="135"/>
      <c r="B84" s="138"/>
      <c r="C84" s="131" t="s">
        <v>102</v>
      </c>
      <c r="D84" s="52" t="s">
        <v>200</v>
      </c>
      <c r="E84" s="53" t="s">
        <v>245</v>
      </c>
      <c r="F84" s="61">
        <v>370000</v>
      </c>
      <c r="G84" s="68"/>
      <c r="I84" s="37"/>
      <c r="L84" s="38"/>
      <c r="M84" s="38"/>
      <c r="N84" s="38"/>
    </row>
    <row r="85" spans="1:14" s="36" customFormat="1" ht="10.95" customHeight="1" x14ac:dyDescent="0.2">
      <c r="A85" s="135"/>
      <c r="B85" s="138"/>
      <c r="C85" s="132"/>
      <c r="D85" s="52" t="s">
        <v>200</v>
      </c>
      <c r="E85" s="53" t="s">
        <v>250</v>
      </c>
      <c r="F85" s="61">
        <v>1061377</v>
      </c>
      <c r="G85" s="68"/>
      <c r="I85" s="37"/>
      <c r="L85" s="38"/>
      <c r="M85" s="38"/>
      <c r="N85" s="38"/>
    </row>
    <row r="86" spans="1:14" s="36" customFormat="1" ht="10.95" customHeight="1" x14ac:dyDescent="0.2">
      <c r="A86" s="135"/>
      <c r="B86" s="138"/>
      <c r="C86" s="133"/>
      <c r="D86" s="52" t="s">
        <v>200</v>
      </c>
      <c r="E86" s="53" t="s">
        <v>251</v>
      </c>
      <c r="F86" s="54">
        <v>3243798</v>
      </c>
      <c r="G86" s="68"/>
      <c r="I86" s="37"/>
      <c r="L86" s="38"/>
      <c r="M86" s="38"/>
      <c r="N86" s="38"/>
    </row>
    <row r="87" spans="1:14" s="36" customFormat="1" ht="10.95" customHeight="1" x14ac:dyDescent="0.2">
      <c r="A87" s="135"/>
      <c r="B87" s="138"/>
      <c r="C87" s="131" t="s">
        <v>103</v>
      </c>
      <c r="D87" s="52" t="s">
        <v>200</v>
      </c>
      <c r="E87" s="53" t="s">
        <v>250</v>
      </c>
      <c r="F87" s="61">
        <v>1135121</v>
      </c>
      <c r="G87" s="68"/>
      <c r="I87" s="37"/>
      <c r="L87" s="38"/>
      <c r="M87" s="38"/>
      <c r="N87" s="38"/>
    </row>
    <row r="88" spans="1:14" s="36" customFormat="1" ht="10.95" customHeight="1" x14ac:dyDescent="0.2">
      <c r="A88" s="136"/>
      <c r="B88" s="139"/>
      <c r="C88" s="133"/>
      <c r="D88" s="52" t="s">
        <v>200</v>
      </c>
      <c r="E88" s="53" t="s">
        <v>251</v>
      </c>
      <c r="F88" s="54">
        <v>3864879</v>
      </c>
      <c r="G88" s="68">
        <f>SUM(F34:F88)</f>
        <v>342886142</v>
      </c>
      <c r="I88" s="37"/>
      <c r="L88" s="38"/>
      <c r="M88" s="38"/>
      <c r="N88" s="38"/>
    </row>
    <row r="89" spans="1:14" s="36" customFormat="1" ht="10.95" customHeight="1" x14ac:dyDescent="0.2">
      <c r="A89" s="126" t="s">
        <v>36</v>
      </c>
      <c r="B89" s="127">
        <v>2</v>
      </c>
      <c r="C89" s="140" t="s">
        <v>49</v>
      </c>
      <c r="D89" s="52" t="s">
        <v>185</v>
      </c>
      <c r="E89" s="52" t="s">
        <v>252</v>
      </c>
      <c r="F89" s="61">
        <v>578908</v>
      </c>
      <c r="G89" s="68"/>
      <c r="I89" s="37"/>
      <c r="L89" s="38"/>
      <c r="M89" s="38"/>
      <c r="N89" s="38"/>
    </row>
    <row r="90" spans="1:14" s="36" customFormat="1" ht="10.95" customHeight="1" x14ac:dyDescent="0.2">
      <c r="A90" s="126"/>
      <c r="B90" s="127"/>
      <c r="C90" s="140"/>
      <c r="D90" s="52" t="s">
        <v>185</v>
      </c>
      <c r="E90" s="52" t="s">
        <v>253</v>
      </c>
      <c r="F90" s="61">
        <v>5401957</v>
      </c>
      <c r="G90" s="68"/>
      <c r="I90" s="37"/>
      <c r="L90" s="38"/>
      <c r="M90" s="38"/>
      <c r="N90" s="38"/>
    </row>
    <row r="91" spans="1:14" s="36" customFormat="1" ht="10.95" customHeight="1" x14ac:dyDescent="0.2">
      <c r="A91" s="126"/>
      <c r="B91" s="127"/>
      <c r="C91" s="140"/>
      <c r="D91" s="52" t="s">
        <v>185</v>
      </c>
      <c r="E91" s="52" t="s">
        <v>254</v>
      </c>
      <c r="F91" s="61">
        <v>3022396</v>
      </c>
      <c r="G91" s="68"/>
      <c r="I91" s="37"/>
      <c r="L91" s="38"/>
      <c r="M91" s="38"/>
      <c r="N91" s="38"/>
    </row>
    <row r="92" spans="1:14" s="36" customFormat="1" ht="10.95" customHeight="1" x14ac:dyDescent="0.2">
      <c r="A92" s="126"/>
      <c r="B92" s="127"/>
      <c r="C92" s="140"/>
      <c r="D92" s="52" t="s">
        <v>185</v>
      </c>
      <c r="E92" s="52" t="s">
        <v>255</v>
      </c>
      <c r="F92" s="61">
        <v>2158214</v>
      </c>
      <c r="G92" s="68"/>
      <c r="I92" s="37"/>
      <c r="L92" s="38"/>
      <c r="M92" s="38"/>
      <c r="N92" s="38"/>
    </row>
    <row r="93" spans="1:14" s="36" customFormat="1" ht="10.95" customHeight="1" x14ac:dyDescent="0.2">
      <c r="A93" s="126"/>
      <c r="B93" s="127"/>
      <c r="C93" s="140"/>
      <c r="D93" s="52" t="s">
        <v>185</v>
      </c>
      <c r="E93" s="52" t="s">
        <v>256</v>
      </c>
      <c r="F93" s="61">
        <v>600217</v>
      </c>
      <c r="G93" s="68"/>
      <c r="I93" s="37"/>
      <c r="L93" s="38"/>
      <c r="M93" s="38"/>
      <c r="N93" s="38"/>
    </row>
    <row r="94" spans="1:14" s="36" customFormat="1" ht="10.95" customHeight="1" x14ac:dyDescent="0.2">
      <c r="A94" s="126"/>
      <c r="B94" s="127"/>
      <c r="C94" s="140"/>
      <c r="D94" s="52" t="s">
        <v>185</v>
      </c>
      <c r="E94" s="52" t="s">
        <v>257</v>
      </c>
      <c r="F94" s="61">
        <v>242656</v>
      </c>
      <c r="G94" s="68"/>
      <c r="I94" s="37"/>
      <c r="L94" s="38"/>
      <c r="M94" s="38"/>
      <c r="N94" s="38"/>
    </row>
    <row r="95" spans="1:14" s="36" customFormat="1" ht="10.95" customHeight="1" x14ac:dyDescent="0.2">
      <c r="A95" s="126"/>
      <c r="B95" s="127"/>
      <c r="C95" s="140" t="s">
        <v>50</v>
      </c>
      <c r="D95" s="52" t="s">
        <v>185</v>
      </c>
      <c r="E95" s="52" t="s">
        <v>252</v>
      </c>
      <c r="F95" s="61">
        <v>3053040</v>
      </c>
      <c r="G95" s="68"/>
      <c r="I95" s="37"/>
      <c r="L95" s="38"/>
      <c r="M95" s="38"/>
      <c r="N95" s="38"/>
    </row>
    <row r="96" spans="1:14" s="36" customFormat="1" ht="10.95" customHeight="1" x14ac:dyDescent="0.2">
      <c r="A96" s="126"/>
      <c r="B96" s="127"/>
      <c r="C96" s="140"/>
      <c r="D96" s="52" t="s">
        <v>185</v>
      </c>
      <c r="E96" s="52" t="s">
        <v>253</v>
      </c>
      <c r="F96" s="61">
        <v>28488805</v>
      </c>
      <c r="G96" s="68"/>
      <c r="I96" s="37"/>
      <c r="L96" s="38"/>
      <c r="M96" s="38"/>
      <c r="N96" s="38"/>
    </row>
    <row r="97" spans="1:14" s="36" customFormat="1" ht="10.95" customHeight="1" x14ac:dyDescent="0.2">
      <c r="A97" s="126"/>
      <c r="B97" s="127"/>
      <c r="C97" s="140"/>
      <c r="D97" s="52" t="s">
        <v>185</v>
      </c>
      <c r="E97" s="52" t="s">
        <v>254</v>
      </c>
      <c r="F97" s="61">
        <v>15939497</v>
      </c>
      <c r="G97" s="68"/>
      <c r="I97" s="37"/>
      <c r="L97" s="38"/>
      <c r="M97" s="38"/>
      <c r="N97" s="38"/>
    </row>
    <row r="98" spans="1:14" s="36" customFormat="1" ht="10.95" customHeight="1" x14ac:dyDescent="0.2">
      <c r="A98" s="126"/>
      <c r="B98" s="127"/>
      <c r="C98" s="140"/>
      <c r="D98" s="52" t="s">
        <v>185</v>
      </c>
      <c r="E98" s="52" t="s">
        <v>255</v>
      </c>
      <c r="F98" s="61">
        <v>11381974</v>
      </c>
      <c r="G98" s="68"/>
      <c r="I98" s="37"/>
      <c r="L98" s="38"/>
      <c r="M98" s="38"/>
      <c r="N98" s="38"/>
    </row>
    <row r="99" spans="1:14" s="36" customFormat="1" ht="10.95" customHeight="1" x14ac:dyDescent="0.2">
      <c r="A99" s="126"/>
      <c r="B99" s="127"/>
      <c r="C99" s="140"/>
      <c r="D99" s="52" t="s">
        <v>185</v>
      </c>
      <c r="E99" s="52" t="s">
        <v>256</v>
      </c>
      <c r="F99" s="61">
        <v>3165423</v>
      </c>
      <c r="G99" s="68"/>
      <c r="I99" s="37"/>
      <c r="L99" s="38"/>
      <c r="M99" s="38"/>
      <c r="N99" s="38"/>
    </row>
    <row r="100" spans="1:14" s="36" customFormat="1" ht="10.95" customHeight="1" x14ac:dyDescent="0.2">
      <c r="A100" s="126"/>
      <c r="B100" s="127"/>
      <c r="C100" s="140"/>
      <c r="D100" s="52" t="s">
        <v>185</v>
      </c>
      <c r="E100" s="52" t="s">
        <v>257</v>
      </c>
      <c r="F100" s="61">
        <v>1279717</v>
      </c>
      <c r="G100" s="68"/>
      <c r="I100" s="37"/>
      <c r="L100" s="38"/>
      <c r="M100" s="38"/>
      <c r="N100" s="38"/>
    </row>
    <row r="101" spans="1:14" s="36" customFormat="1" ht="10.95" customHeight="1" x14ac:dyDescent="0.2">
      <c r="A101" s="126"/>
      <c r="B101" s="127"/>
      <c r="C101" s="140" t="s">
        <v>51</v>
      </c>
      <c r="D101" s="52" t="s">
        <v>185</v>
      </c>
      <c r="E101" s="52" t="s">
        <v>252</v>
      </c>
      <c r="F101" s="61">
        <v>3525198</v>
      </c>
      <c r="G101" s="68"/>
      <c r="I101" s="37"/>
      <c r="L101" s="38"/>
      <c r="M101" s="38"/>
      <c r="N101" s="38"/>
    </row>
    <row r="102" spans="1:14" s="36" customFormat="1" ht="10.95" customHeight="1" x14ac:dyDescent="0.2">
      <c r="A102" s="126"/>
      <c r="B102" s="127"/>
      <c r="C102" s="140"/>
      <c r="D102" s="52" t="s">
        <v>185</v>
      </c>
      <c r="E102" s="52" t="s">
        <v>253</v>
      </c>
      <c r="F102" s="61">
        <v>32894651</v>
      </c>
      <c r="G102" s="68"/>
      <c r="I102" s="37"/>
      <c r="L102" s="38"/>
      <c r="M102" s="38"/>
      <c r="N102" s="38"/>
    </row>
    <row r="103" spans="1:14" s="36" customFormat="1" ht="10.95" customHeight="1" x14ac:dyDescent="0.2">
      <c r="A103" s="126"/>
      <c r="B103" s="127"/>
      <c r="C103" s="140"/>
      <c r="D103" s="52" t="s">
        <v>185</v>
      </c>
      <c r="E103" s="52" t="s">
        <v>254</v>
      </c>
      <c r="F103" s="61">
        <v>18404569</v>
      </c>
      <c r="G103" s="68"/>
      <c r="I103" s="37"/>
      <c r="L103" s="38"/>
      <c r="M103" s="38"/>
      <c r="N103" s="38"/>
    </row>
    <row r="104" spans="1:14" s="36" customFormat="1" ht="10.95" customHeight="1" x14ac:dyDescent="0.2">
      <c r="A104" s="126"/>
      <c r="B104" s="127"/>
      <c r="C104" s="140"/>
      <c r="D104" s="52" t="s">
        <v>185</v>
      </c>
      <c r="E104" s="52" t="s">
        <v>255</v>
      </c>
      <c r="F104" s="61">
        <v>13142217</v>
      </c>
      <c r="G104" s="68"/>
      <c r="I104" s="37"/>
      <c r="L104" s="38"/>
      <c r="M104" s="38"/>
      <c r="N104" s="38"/>
    </row>
    <row r="105" spans="1:14" s="36" customFormat="1" ht="10.95" customHeight="1" x14ac:dyDescent="0.2">
      <c r="A105" s="126"/>
      <c r="B105" s="127"/>
      <c r="C105" s="140"/>
      <c r="D105" s="52" t="s">
        <v>185</v>
      </c>
      <c r="E105" s="52" t="s">
        <v>256</v>
      </c>
      <c r="F105" s="61">
        <v>3654961</v>
      </c>
      <c r="G105" s="68"/>
      <c r="I105" s="37"/>
      <c r="L105" s="38"/>
      <c r="M105" s="38"/>
      <c r="N105" s="38"/>
    </row>
    <row r="106" spans="1:14" s="36" customFormat="1" ht="10.95" customHeight="1" x14ac:dyDescent="0.2">
      <c r="A106" s="126"/>
      <c r="B106" s="127"/>
      <c r="C106" s="140"/>
      <c r="D106" s="52" t="s">
        <v>185</v>
      </c>
      <c r="E106" s="52" t="s">
        <v>257</v>
      </c>
      <c r="F106" s="61">
        <v>1477627</v>
      </c>
      <c r="G106" s="68">
        <f>SUM(F89:F106)</f>
        <v>148412027</v>
      </c>
      <c r="I106" s="37"/>
      <c r="L106" s="38"/>
      <c r="M106" s="38"/>
      <c r="N106" s="38"/>
    </row>
    <row r="107" spans="1:14" s="36" customFormat="1" ht="10.95" customHeight="1" x14ac:dyDescent="0.2">
      <c r="A107" s="126" t="s">
        <v>37</v>
      </c>
      <c r="B107" s="127">
        <v>3</v>
      </c>
      <c r="C107" s="140" t="s">
        <v>52</v>
      </c>
      <c r="D107" s="52" t="s">
        <v>186</v>
      </c>
      <c r="E107" s="53" t="s">
        <v>258</v>
      </c>
      <c r="F107" s="61">
        <v>15600000</v>
      </c>
      <c r="G107" s="68"/>
      <c r="I107" s="37"/>
      <c r="L107" s="38"/>
      <c r="M107" s="38"/>
      <c r="N107" s="38"/>
    </row>
    <row r="108" spans="1:14" s="36" customFormat="1" ht="10.95" customHeight="1" x14ac:dyDescent="0.2">
      <c r="A108" s="126"/>
      <c r="B108" s="127"/>
      <c r="C108" s="140"/>
      <c r="D108" s="52" t="s">
        <v>186</v>
      </c>
      <c r="E108" s="53" t="s">
        <v>259</v>
      </c>
      <c r="F108" s="61">
        <v>116510883</v>
      </c>
      <c r="G108" s="68"/>
      <c r="I108" s="37"/>
      <c r="L108" s="38"/>
      <c r="M108" s="38"/>
      <c r="N108" s="38"/>
    </row>
    <row r="109" spans="1:14" s="36" customFormat="1" ht="10.95" customHeight="1" x14ac:dyDescent="0.2">
      <c r="A109" s="126"/>
      <c r="B109" s="127"/>
      <c r="C109" s="63" t="s">
        <v>53</v>
      </c>
      <c r="D109" s="52" t="s">
        <v>186</v>
      </c>
      <c r="E109" s="52">
        <v>107</v>
      </c>
      <c r="F109" s="61">
        <v>118610885</v>
      </c>
      <c r="G109" s="68">
        <f>SUM(F107:F109)</f>
        <v>250721768</v>
      </c>
      <c r="I109" s="37"/>
      <c r="L109" s="38"/>
      <c r="M109" s="38"/>
      <c r="N109" s="38"/>
    </row>
    <row r="110" spans="1:14" s="36" customFormat="1" ht="10.95" customHeight="1" x14ac:dyDescent="0.2">
      <c r="A110" s="126" t="s">
        <v>38</v>
      </c>
      <c r="B110" s="127">
        <v>4</v>
      </c>
      <c r="C110" s="131" t="s">
        <v>104</v>
      </c>
      <c r="D110" s="52" t="s">
        <v>187</v>
      </c>
      <c r="E110" s="52">
        <v>134</v>
      </c>
      <c r="F110" s="61">
        <v>4612221</v>
      </c>
      <c r="G110" s="68"/>
      <c r="I110" s="37"/>
      <c r="L110" s="38"/>
      <c r="M110" s="38"/>
      <c r="N110" s="38"/>
    </row>
    <row r="111" spans="1:14" s="36" customFormat="1" ht="10.95" customHeight="1" x14ac:dyDescent="0.2">
      <c r="A111" s="126"/>
      <c r="B111" s="127"/>
      <c r="C111" s="133"/>
      <c r="D111" s="52" t="s">
        <v>187</v>
      </c>
      <c r="E111" s="52">
        <v>136</v>
      </c>
      <c r="F111" s="61">
        <v>3387779</v>
      </c>
      <c r="G111" s="68"/>
      <c r="I111" s="37"/>
      <c r="L111" s="38"/>
      <c r="M111" s="38"/>
      <c r="N111" s="38"/>
    </row>
    <row r="112" spans="1:14" s="36" customFormat="1" ht="10.95" customHeight="1" x14ac:dyDescent="0.2">
      <c r="A112" s="126"/>
      <c r="B112" s="127"/>
      <c r="C112" s="131" t="s">
        <v>105</v>
      </c>
      <c r="D112" s="52" t="s">
        <v>187</v>
      </c>
      <c r="E112" s="52">
        <v>134</v>
      </c>
      <c r="F112" s="61">
        <v>34869217</v>
      </c>
      <c r="G112" s="68"/>
      <c r="I112" s="37"/>
      <c r="L112" s="38"/>
      <c r="M112" s="38"/>
      <c r="N112" s="38"/>
    </row>
    <row r="113" spans="1:14" s="36" customFormat="1" ht="10.95" customHeight="1" x14ac:dyDescent="0.2">
      <c r="A113" s="126"/>
      <c r="B113" s="127"/>
      <c r="C113" s="133"/>
      <c r="D113" s="52" t="s">
        <v>187</v>
      </c>
      <c r="E113" s="52">
        <v>136</v>
      </c>
      <c r="F113" s="61">
        <v>25612221</v>
      </c>
      <c r="G113" s="68"/>
      <c r="I113" s="37"/>
      <c r="L113" s="38"/>
      <c r="M113" s="38"/>
      <c r="N113" s="38"/>
    </row>
    <row r="114" spans="1:14" s="36" customFormat="1" ht="10.95" customHeight="1" x14ac:dyDescent="0.2">
      <c r="A114" s="126"/>
      <c r="B114" s="127"/>
      <c r="C114" s="63" t="s">
        <v>106</v>
      </c>
      <c r="D114" s="52" t="s">
        <v>203</v>
      </c>
      <c r="E114" s="52">
        <v>139</v>
      </c>
      <c r="F114" s="61">
        <v>3027511</v>
      </c>
      <c r="G114" s="68"/>
      <c r="I114" s="37"/>
      <c r="L114" s="38"/>
      <c r="M114" s="38"/>
      <c r="N114" s="38"/>
    </row>
    <row r="115" spans="1:14" s="36" customFormat="1" ht="10.95" customHeight="1" x14ac:dyDescent="0.2">
      <c r="A115" s="126"/>
      <c r="B115" s="127"/>
      <c r="C115" s="63" t="s">
        <v>107</v>
      </c>
      <c r="D115" s="52" t="s">
        <v>204</v>
      </c>
      <c r="E115" s="52">
        <v>142</v>
      </c>
      <c r="F115" s="61">
        <v>11500000</v>
      </c>
      <c r="G115" s="68"/>
      <c r="I115" s="37"/>
      <c r="L115" s="38"/>
      <c r="M115" s="38"/>
      <c r="N115" s="38"/>
    </row>
    <row r="116" spans="1:14" s="36" customFormat="1" ht="10.95" customHeight="1" x14ac:dyDescent="0.2">
      <c r="A116" s="126"/>
      <c r="B116" s="127"/>
      <c r="C116" s="63" t="s">
        <v>108</v>
      </c>
      <c r="D116" s="52" t="s">
        <v>205</v>
      </c>
      <c r="E116" s="52">
        <v>147</v>
      </c>
      <c r="F116" s="61">
        <v>13015738</v>
      </c>
      <c r="G116" s="68"/>
      <c r="I116" s="37"/>
      <c r="L116" s="38"/>
      <c r="M116" s="38"/>
      <c r="N116" s="38"/>
    </row>
    <row r="117" spans="1:14" s="36" customFormat="1" ht="10.95" customHeight="1" x14ac:dyDescent="0.2">
      <c r="A117" s="126"/>
      <c r="B117" s="127"/>
      <c r="C117" s="63" t="s">
        <v>109</v>
      </c>
      <c r="D117" s="52" t="s">
        <v>205</v>
      </c>
      <c r="E117" s="52">
        <v>146</v>
      </c>
      <c r="F117" s="61">
        <v>6649328</v>
      </c>
      <c r="G117" s="68"/>
      <c r="I117" s="37"/>
      <c r="L117" s="38"/>
      <c r="M117" s="38"/>
      <c r="N117" s="38"/>
    </row>
    <row r="118" spans="1:14" s="36" customFormat="1" ht="10.95" customHeight="1" x14ac:dyDescent="0.2">
      <c r="A118" s="126"/>
      <c r="B118" s="127"/>
      <c r="C118" s="63" t="s">
        <v>110</v>
      </c>
      <c r="D118" s="52" t="s">
        <v>193</v>
      </c>
      <c r="E118" s="52">
        <v>148</v>
      </c>
      <c r="F118" s="61">
        <v>43664106</v>
      </c>
      <c r="G118" s="68"/>
      <c r="I118" s="37"/>
      <c r="L118" s="38"/>
      <c r="M118" s="38"/>
      <c r="N118" s="38"/>
    </row>
    <row r="119" spans="1:14" s="36" customFormat="1" ht="10.95" customHeight="1" x14ac:dyDescent="0.2">
      <c r="A119" s="126"/>
      <c r="B119" s="127"/>
      <c r="C119" s="131" t="s">
        <v>111</v>
      </c>
      <c r="D119" s="52" t="s">
        <v>193</v>
      </c>
      <c r="E119" s="64">
        <v>136</v>
      </c>
      <c r="F119" s="61">
        <v>6000000</v>
      </c>
      <c r="G119" s="68"/>
      <c r="I119" s="37"/>
      <c r="L119" s="38"/>
      <c r="M119" s="38"/>
      <c r="N119" s="38"/>
    </row>
    <row r="120" spans="1:14" s="36" customFormat="1" ht="10.95" customHeight="1" x14ac:dyDescent="0.2">
      <c r="A120" s="126"/>
      <c r="B120" s="127"/>
      <c r="C120" s="133"/>
      <c r="D120" s="52" t="s">
        <v>193</v>
      </c>
      <c r="E120" s="64">
        <v>149</v>
      </c>
      <c r="F120" s="61">
        <v>106638641</v>
      </c>
      <c r="G120" s="68"/>
      <c r="I120" s="37"/>
      <c r="L120" s="38"/>
      <c r="M120" s="38"/>
      <c r="N120" s="38"/>
    </row>
    <row r="121" spans="1:14" s="36" customFormat="1" ht="10.95" customHeight="1" x14ac:dyDescent="0.2">
      <c r="A121" s="126"/>
      <c r="B121" s="127"/>
      <c r="C121" s="63" t="s">
        <v>112</v>
      </c>
      <c r="D121" s="52" t="s">
        <v>206</v>
      </c>
      <c r="E121" s="52">
        <v>151</v>
      </c>
      <c r="F121" s="61">
        <v>44757916</v>
      </c>
      <c r="G121" s="68"/>
      <c r="I121" s="37"/>
      <c r="L121" s="38"/>
      <c r="M121" s="38"/>
      <c r="N121" s="38"/>
    </row>
    <row r="122" spans="1:14" s="36" customFormat="1" ht="10.95" customHeight="1" x14ac:dyDescent="0.2">
      <c r="A122" s="126"/>
      <c r="B122" s="127"/>
      <c r="C122" s="63" t="s">
        <v>113</v>
      </c>
      <c r="D122" s="52" t="s">
        <v>206</v>
      </c>
      <c r="E122" s="52">
        <v>151</v>
      </c>
      <c r="F122" s="61">
        <v>12585972</v>
      </c>
      <c r="G122" s="68"/>
      <c r="I122" s="37"/>
      <c r="L122" s="38"/>
      <c r="M122" s="38"/>
      <c r="N122" s="38"/>
    </row>
    <row r="123" spans="1:14" s="36" customFormat="1" ht="10.95" customHeight="1" x14ac:dyDescent="0.2">
      <c r="A123" s="126"/>
      <c r="B123" s="127"/>
      <c r="C123" s="131" t="s">
        <v>114</v>
      </c>
      <c r="D123" s="52" t="s">
        <v>194</v>
      </c>
      <c r="E123" s="64">
        <v>152</v>
      </c>
      <c r="F123" s="61">
        <v>3027512</v>
      </c>
      <c r="G123" s="68"/>
      <c r="I123" s="37"/>
      <c r="L123" s="38"/>
      <c r="M123" s="38"/>
      <c r="N123" s="38"/>
    </row>
    <row r="124" spans="1:14" s="36" customFormat="1" ht="10.95" customHeight="1" x14ac:dyDescent="0.2">
      <c r="A124" s="126"/>
      <c r="B124" s="127"/>
      <c r="C124" s="133"/>
      <c r="D124" s="52" t="s">
        <v>194</v>
      </c>
      <c r="E124" s="64">
        <v>153</v>
      </c>
      <c r="F124" s="61">
        <v>17554061</v>
      </c>
      <c r="G124" s="68"/>
      <c r="I124" s="37"/>
      <c r="L124" s="38"/>
      <c r="M124" s="38"/>
      <c r="N124" s="38"/>
    </row>
    <row r="125" spans="1:14" s="36" customFormat="1" ht="10.95" customHeight="1" x14ac:dyDescent="0.2">
      <c r="A125" s="126"/>
      <c r="B125" s="127"/>
      <c r="C125" s="65" t="s">
        <v>115</v>
      </c>
      <c r="D125" s="52" t="s">
        <v>194</v>
      </c>
      <c r="E125" s="64">
        <v>153</v>
      </c>
      <c r="F125" s="61">
        <v>3000000</v>
      </c>
      <c r="G125" s="68"/>
      <c r="I125" s="37"/>
      <c r="L125" s="38"/>
      <c r="M125" s="38"/>
      <c r="N125" s="38"/>
    </row>
    <row r="126" spans="1:14" s="36" customFormat="1" ht="10.95" customHeight="1" x14ac:dyDescent="0.2">
      <c r="A126" s="126"/>
      <c r="B126" s="127"/>
      <c r="C126" s="63" t="s">
        <v>116</v>
      </c>
      <c r="D126" s="52" t="s">
        <v>194</v>
      </c>
      <c r="E126" s="52">
        <v>138</v>
      </c>
      <c r="F126" s="61">
        <v>11666027</v>
      </c>
      <c r="G126" s="68"/>
      <c r="I126" s="37"/>
      <c r="L126" s="38"/>
      <c r="M126" s="38"/>
      <c r="N126" s="38"/>
    </row>
    <row r="127" spans="1:14" s="36" customFormat="1" ht="10.95" customHeight="1" x14ac:dyDescent="0.2">
      <c r="A127" s="126"/>
      <c r="B127" s="127"/>
      <c r="C127" s="65" t="s">
        <v>117</v>
      </c>
      <c r="D127" s="52" t="s">
        <v>207</v>
      </c>
      <c r="E127" s="52">
        <v>157</v>
      </c>
      <c r="F127" s="61">
        <v>6994114</v>
      </c>
      <c r="G127" s="68"/>
      <c r="I127" s="37"/>
      <c r="L127" s="38"/>
      <c r="M127" s="38"/>
      <c r="N127" s="38"/>
    </row>
    <row r="128" spans="1:14" s="36" customFormat="1" ht="10.95" customHeight="1" x14ac:dyDescent="0.2">
      <c r="A128" s="126"/>
      <c r="B128" s="127"/>
      <c r="C128" s="65" t="s">
        <v>118</v>
      </c>
      <c r="D128" s="52" t="s">
        <v>207</v>
      </c>
      <c r="E128" s="52">
        <v>157</v>
      </c>
      <c r="F128" s="61">
        <v>5006056</v>
      </c>
      <c r="G128" s="68"/>
      <c r="I128" s="37"/>
      <c r="L128" s="38"/>
      <c r="M128" s="38"/>
      <c r="N128" s="38"/>
    </row>
    <row r="129" spans="1:14" s="36" customFormat="1" ht="10.95" customHeight="1" x14ac:dyDescent="0.2">
      <c r="A129" s="126"/>
      <c r="B129" s="127"/>
      <c r="C129" s="65" t="s">
        <v>119</v>
      </c>
      <c r="D129" s="52" t="s">
        <v>207</v>
      </c>
      <c r="E129" s="52">
        <v>157</v>
      </c>
      <c r="F129" s="61">
        <v>6118512</v>
      </c>
      <c r="G129" s="68"/>
      <c r="I129" s="37"/>
      <c r="L129" s="38"/>
      <c r="M129" s="38"/>
      <c r="N129" s="38"/>
    </row>
    <row r="130" spans="1:14" s="36" customFormat="1" ht="10.95" customHeight="1" x14ac:dyDescent="0.2">
      <c r="A130" s="126"/>
      <c r="B130" s="127"/>
      <c r="C130" s="65" t="s">
        <v>120</v>
      </c>
      <c r="D130" s="52" t="s">
        <v>208</v>
      </c>
      <c r="E130" s="52">
        <v>158</v>
      </c>
      <c r="F130" s="61">
        <v>62050221</v>
      </c>
      <c r="G130" s="68"/>
      <c r="I130" s="37"/>
      <c r="L130" s="38"/>
      <c r="M130" s="38"/>
      <c r="N130" s="38"/>
    </row>
    <row r="131" spans="1:14" s="36" customFormat="1" ht="10.95" customHeight="1" x14ac:dyDescent="0.2">
      <c r="A131" s="126"/>
      <c r="B131" s="127"/>
      <c r="C131" s="65" t="s">
        <v>121</v>
      </c>
      <c r="D131" s="52" t="s">
        <v>208</v>
      </c>
      <c r="E131" s="52">
        <v>158</v>
      </c>
      <c r="F131" s="61">
        <v>12000000</v>
      </c>
      <c r="G131" s="68"/>
      <c r="I131" s="37"/>
      <c r="L131" s="38"/>
      <c r="M131" s="38"/>
      <c r="N131" s="38"/>
    </row>
    <row r="132" spans="1:14" s="36" customFormat="1" ht="10.95" customHeight="1" x14ac:dyDescent="0.2">
      <c r="A132" s="126"/>
      <c r="B132" s="127"/>
      <c r="C132" s="65" t="s">
        <v>122</v>
      </c>
      <c r="D132" s="52" t="s">
        <v>208</v>
      </c>
      <c r="E132" s="52">
        <v>158</v>
      </c>
      <c r="F132" s="61">
        <v>15000000</v>
      </c>
      <c r="G132" s="68"/>
      <c r="I132" s="37"/>
      <c r="L132" s="38"/>
      <c r="M132" s="38"/>
      <c r="N132" s="38"/>
    </row>
    <row r="133" spans="1:14" s="36" customFormat="1" ht="10.95" customHeight="1" x14ac:dyDescent="0.2">
      <c r="A133" s="126"/>
      <c r="B133" s="127"/>
      <c r="C133" s="128" t="s">
        <v>123</v>
      </c>
      <c r="D133" s="52" t="s">
        <v>208</v>
      </c>
      <c r="E133" s="52">
        <v>158</v>
      </c>
      <c r="F133" s="61">
        <v>3200000</v>
      </c>
      <c r="G133" s="68"/>
      <c r="I133" s="37"/>
      <c r="L133" s="38"/>
      <c r="M133" s="38"/>
      <c r="N133" s="38"/>
    </row>
    <row r="134" spans="1:14" s="36" customFormat="1" ht="10.95" customHeight="1" x14ac:dyDescent="0.2">
      <c r="A134" s="126"/>
      <c r="B134" s="127"/>
      <c r="C134" s="130"/>
      <c r="D134" s="52" t="s">
        <v>208</v>
      </c>
      <c r="E134" s="52">
        <v>161</v>
      </c>
      <c r="F134" s="61">
        <v>6800000</v>
      </c>
      <c r="G134" s="68"/>
      <c r="I134" s="37"/>
      <c r="L134" s="38"/>
      <c r="M134" s="38"/>
      <c r="N134" s="38"/>
    </row>
    <row r="135" spans="1:14" s="36" customFormat="1" ht="10.95" customHeight="1" x14ac:dyDescent="0.2">
      <c r="A135" s="126"/>
      <c r="B135" s="127"/>
      <c r="C135" s="65" t="s">
        <v>124</v>
      </c>
      <c r="D135" s="52" t="s">
        <v>209</v>
      </c>
      <c r="E135" s="52">
        <v>163</v>
      </c>
      <c r="F135" s="61">
        <v>8500000</v>
      </c>
      <c r="G135" s="68">
        <f>SUM(F110:F135)</f>
        <v>477237153</v>
      </c>
      <c r="I135" s="37"/>
      <c r="L135" s="38"/>
      <c r="M135" s="38"/>
      <c r="N135" s="38"/>
    </row>
    <row r="136" spans="1:14" s="36" customFormat="1" ht="10.95" customHeight="1" x14ac:dyDescent="0.2">
      <c r="A136" s="126" t="s">
        <v>39</v>
      </c>
      <c r="B136" s="147">
        <v>4</v>
      </c>
      <c r="C136" s="63" t="s">
        <v>160</v>
      </c>
      <c r="D136" s="52" t="s">
        <v>195</v>
      </c>
      <c r="E136" s="52">
        <v>121</v>
      </c>
      <c r="F136" s="61">
        <f>10114028-500000</f>
        <v>9614028</v>
      </c>
      <c r="G136" s="68"/>
      <c r="I136" s="37"/>
      <c r="L136" s="38"/>
      <c r="M136" s="38"/>
      <c r="N136" s="38"/>
    </row>
    <row r="137" spans="1:14" s="36" customFormat="1" ht="10.95" customHeight="1" x14ac:dyDescent="0.2">
      <c r="A137" s="126"/>
      <c r="B137" s="147"/>
      <c r="C137" s="131" t="s">
        <v>161</v>
      </c>
      <c r="D137" s="52" t="s">
        <v>195</v>
      </c>
      <c r="E137" s="52">
        <v>122</v>
      </c>
      <c r="F137" s="61">
        <v>9632407</v>
      </c>
      <c r="G137" s="68"/>
      <c r="I137" s="37"/>
      <c r="L137" s="38"/>
      <c r="M137" s="38"/>
      <c r="N137" s="38"/>
    </row>
    <row r="138" spans="1:14" s="36" customFormat="1" ht="10.95" customHeight="1" x14ac:dyDescent="0.2">
      <c r="A138" s="126"/>
      <c r="B138" s="147"/>
      <c r="C138" s="133"/>
      <c r="D138" s="52" t="s">
        <v>195</v>
      </c>
      <c r="E138" s="52">
        <v>124</v>
      </c>
      <c r="F138" s="61">
        <v>20000000</v>
      </c>
      <c r="G138" s="68"/>
      <c r="I138" s="37"/>
      <c r="L138" s="38"/>
      <c r="M138" s="38"/>
      <c r="N138" s="38"/>
    </row>
    <row r="139" spans="1:14" s="36" customFormat="1" ht="10.95" customHeight="1" x14ac:dyDescent="0.2">
      <c r="A139" s="126"/>
      <c r="B139" s="147"/>
      <c r="C139" s="65" t="s">
        <v>162</v>
      </c>
      <c r="D139" s="52" t="s">
        <v>210</v>
      </c>
      <c r="E139" s="52">
        <v>127</v>
      </c>
      <c r="F139" s="61">
        <v>16000000</v>
      </c>
      <c r="G139" s="68"/>
      <c r="I139" s="37"/>
      <c r="L139" s="38"/>
      <c r="M139" s="38"/>
      <c r="N139" s="38"/>
    </row>
    <row r="140" spans="1:14" s="36" customFormat="1" ht="10.95" customHeight="1" x14ac:dyDescent="0.2">
      <c r="A140" s="126"/>
      <c r="B140" s="147"/>
      <c r="C140" s="65" t="s">
        <v>163</v>
      </c>
      <c r="D140" s="52" t="s">
        <v>210</v>
      </c>
      <c r="E140" s="52">
        <v>127</v>
      </c>
      <c r="F140" s="61">
        <v>24000000</v>
      </c>
      <c r="G140" s="68"/>
      <c r="I140" s="37"/>
      <c r="L140" s="38"/>
      <c r="M140" s="38"/>
      <c r="N140" s="38"/>
    </row>
    <row r="141" spans="1:14" s="36" customFormat="1" ht="10.95" customHeight="1" x14ac:dyDescent="0.2">
      <c r="A141" s="126"/>
      <c r="B141" s="147"/>
      <c r="C141" s="65" t="s">
        <v>164</v>
      </c>
      <c r="D141" s="52" t="s">
        <v>210</v>
      </c>
      <c r="E141" s="52">
        <v>127</v>
      </c>
      <c r="F141" s="61">
        <v>10000000</v>
      </c>
      <c r="G141" s="68"/>
      <c r="I141" s="37"/>
      <c r="L141" s="38"/>
      <c r="M141" s="38"/>
      <c r="N141" s="38"/>
    </row>
    <row r="142" spans="1:14" s="36" customFormat="1" ht="10.95" customHeight="1" x14ac:dyDescent="0.2">
      <c r="A142" s="126"/>
      <c r="B142" s="147"/>
      <c r="C142" s="65" t="s">
        <v>165</v>
      </c>
      <c r="D142" s="52" t="s">
        <v>210</v>
      </c>
      <c r="E142" s="52">
        <v>127</v>
      </c>
      <c r="F142" s="61">
        <v>5000000</v>
      </c>
      <c r="G142" s="68"/>
      <c r="I142" s="37"/>
      <c r="L142" s="38"/>
      <c r="M142" s="38"/>
      <c r="N142" s="38"/>
    </row>
    <row r="143" spans="1:14" s="36" customFormat="1" ht="10.95" customHeight="1" x14ac:dyDescent="0.2">
      <c r="A143" s="126"/>
      <c r="B143" s="147"/>
      <c r="C143" s="128" t="s">
        <v>166</v>
      </c>
      <c r="D143" s="52" t="s">
        <v>196</v>
      </c>
      <c r="E143" s="52">
        <v>128</v>
      </c>
      <c r="F143" s="61">
        <v>18893214.679219842</v>
      </c>
      <c r="G143" s="68"/>
      <c r="I143" s="37"/>
      <c r="L143" s="38"/>
      <c r="M143" s="38"/>
      <c r="N143" s="38"/>
    </row>
    <row r="144" spans="1:14" s="36" customFormat="1" ht="10.95" customHeight="1" x14ac:dyDescent="0.2">
      <c r="A144" s="126"/>
      <c r="B144" s="147"/>
      <c r="C144" s="129"/>
      <c r="D144" s="52" t="s">
        <v>196</v>
      </c>
      <c r="E144" s="52">
        <v>129</v>
      </c>
      <c r="F144" s="61">
        <v>10610433</v>
      </c>
      <c r="G144" s="68"/>
      <c r="I144" s="37"/>
      <c r="L144" s="38"/>
      <c r="M144" s="38"/>
      <c r="N144" s="38"/>
    </row>
    <row r="145" spans="1:14" s="36" customFormat="1" ht="10.95" customHeight="1" x14ac:dyDescent="0.2">
      <c r="A145" s="126"/>
      <c r="B145" s="147"/>
      <c r="C145" s="130"/>
      <c r="D145" s="52" t="s">
        <v>196</v>
      </c>
      <c r="E145" s="52">
        <v>172</v>
      </c>
      <c r="F145" s="61">
        <v>157296</v>
      </c>
      <c r="G145" s="68"/>
      <c r="I145" s="37"/>
      <c r="L145" s="38"/>
      <c r="M145" s="38"/>
      <c r="N145" s="38"/>
    </row>
    <row r="146" spans="1:14" s="36" customFormat="1" ht="10.95" customHeight="1" x14ac:dyDescent="0.2">
      <c r="A146" s="126"/>
      <c r="B146" s="147"/>
      <c r="C146" s="128" t="s">
        <v>167</v>
      </c>
      <c r="D146" s="52" t="s">
        <v>196</v>
      </c>
      <c r="E146" s="52">
        <v>128</v>
      </c>
      <c r="F146" s="61">
        <v>6527114.3207801562</v>
      </c>
      <c r="G146" s="68"/>
      <c r="I146" s="37"/>
      <c r="L146" s="38"/>
      <c r="M146" s="38"/>
      <c r="N146" s="38"/>
    </row>
    <row r="147" spans="1:14" s="36" customFormat="1" ht="10.95" customHeight="1" x14ac:dyDescent="0.2">
      <c r="A147" s="126"/>
      <c r="B147" s="147"/>
      <c r="C147" s="130"/>
      <c r="D147" s="52" t="s">
        <v>196</v>
      </c>
      <c r="E147" s="52">
        <v>129</v>
      </c>
      <c r="F147" s="61">
        <f>3689100+30741</f>
        <v>3719841</v>
      </c>
      <c r="G147" s="68"/>
      <c r="I147" s="37"/>
      <c r="L147" s="38"/>
      <c r="M147" s="38"/>
      <c r="N147" s="38"/>
    </row>
    <row r="148" spans="1:14" s="36" customFormat="1" ht="10.95" customHeight="1" x14ac:dyDescent="0.2">
      <c r="A148" s="126"/>
      <c r="B148" s="147"/>
      <c r="C148" s="129" t="s">
        <v>168</v>
      </c>
      <c r="D148" s="52" t="s">
        <v>196</v>
      </c>
      <c r="E148" s="52">
        <v>128</v>
      </c>
      <c r="F148" s="61">
        <v>7977824</v>
      </c>
      <c r="G148" s="68"/>
      <c r="I148" s="37"/>
      <c r="L148" s="38"/>
      <c r="M148" s="38"/>
      <c r="N148" s="38"/>
    </row>
    <row r="149" spans="1:14" s="36" customFormat="1" ht="10.95" customHeight="1" x14ac:dyDescent="0.2">
      <c r="A149" s="126"/>
      <c r="B149" s="147"/>
      <c r="C149" s="130"/>
      <c r="D149" s="52" t="s">
        <v>196</v>
      </c>
      <c r="E149" s="52">
        <v>129</v>
      </c>
      <c r="F149" s="61">
        <v>4546233</v>
      </c>
      <c r="G149" s="68"/>
      <c r="I149" s="37"/>
      <c r="L149" s="38"/>
      <c r="M149" s="38"/>
      <c r="N149" s="38"/>
    </row>
    <row r="150" spans="1:14" s="36" customFormat="1" ht="10.95" customHeight="1" x14ac:dyDescent="0.2">
      <c r="A150" s="126"/>
      <c r="B150" s="147"/>
      <c r="C150" s="140" t="s">
        <v>169</v>
      </c>
      <c r="D150" s="52" t="s">
        <v>188</v>
      </c>
      <c r="E150" s="52">
        <v>166</v>
      </c>
      <c r="F150" s="61">
        <f>23959409+3000000+500000</f>
        <v>27459409</v>
      </c>
      <c r="G150" s="68"/>
      <c r="I150" s="37"/>
      <c r="L150" s="38"/>
      <c r="M150" s="38"/>
      <c r="N150" s="38"/>
    </row>
    <row r="151" spans="1:14" s="36" customFormat="1" ht="10.95" customHeight="1" x14ac:dyDescent="0.2">
      <c r="A151" s="126"/>
      <c r="B151" s="147"/>
      <c r="C151" s="140"/>
      <c r="D151" s="52" t="s">
        <v>188</v>
      </c>
      <c r="E151" s="52">
        <v>172</v>
      </c>
      <c r="F151" s="61">
        <v>1261022</v>
      </c>
      <c r="G151" s="68"/>
      <c r="I151" s="37"/>
      <c r="L151" s="38"/>
      <c r="M151" s="38"/>
      <c r="N151" s="38"/>
    </row>
    <row r="152" spans="1:14" s="36" customFormat="1" ht="10.95" customHeight="1" x14ac:dyDescent="0.2">
      <c r="A152" s="126"/>
      <c r="B152" s="147"/>
      <c r="C152" s="65" t="s">
        <v>170</v>
      </c>
      <c r="D152" s="52" t="s">
        <v>188</v>
      </c>
      <c r="E152" s="52">
        <v>165</v>
      </c>
      <c r="F152" s="61">
        <f>51135797-3000000</f>
        <v>48135797</v>
      </c>
      <c r="G152" s="68"/>
      <c r="I152" s="37"/>
      <c r="L152" s="38"/>
      <c r="M152" s="38"/>
      <c r="N152" s="38"/>
    </row>
    <row r="153" spans="1:14" s="36" customFormat="1" ht="10.95" customHeight="1" x14ac:dyDescent="0.2">
      <c r="A153" s="126"/>
      <c r="B153" s="147"/>
      <c r="C153" s="65" t="s">
        <v>171</v>
      </c>
      <c r="D153" s="52" t="s">
        <v>188</v>
      </c>
      <c r="E153" s="52">
        <v>165</v>
      </c>
      <c r="F153" s="61">
        <v>10000000</v>
      </c>
      <c r="G153" s="68">
        <f>SUM(F136:F153)</f>
        <v>233534619</v>
      </c>
      <c r="I153" s="37"/>
      <c r="L153" s="38"/>
      <c r="M153" s="38"/>
      <c r="N153" s="38"/>
    </row>
    <row r="154" spans="1:14" s="36" customFormat="1" ht="10.95" customHeight="1" x14ac:dyDescent="0.2">
      <c r="A154" s="126" t="s">
        <v>40</v>
      </c>
      <c r="B154" s="127">
        <v>5</v>
      </c>
      <c r="C154" s="146" t="s">
        <v>175</v>
      </c>
      <c r="D154" s="52" t="s">
        <v>189</v>
      </c>
      <c r="E154" s="52">
        <v>168</v>
      </c>
      <c r="F154" s="61">
        <v>43000000</v>
      </c>
      <c r="G154" s="68"/>
      <c r="I154" s="37"/>
      <c r="L154" s="38"/>
      <c r="M154" s="38"/>
      <c r="N154" s="38"/>
    </row>
    <row r="155" spans="1:14" s="36" customFormat="1" ht="10.95" customHeight="1" x14ac:dyDescent="0.2">
      <c r="A155" s="126"/>
      <c r="B155" s="127"/>
      <c r="C155" s="146"/>
      <c r="D155" s="52" t="s">
        <v>189</v>
      </c>
      <c r="E155" s="52">
        <v>169</v>
      </c>
      <c r="F155" s="61">
        <v>2000000</v>
      </c>
      <c r="G155" s="68">
        <f>SUM(F154:F155)</f>
        <v>45000000</v>
      </c>
      <c r="I155" s="37"/>
      <c r="L155" s="38"/>
      <c r="M155" s="38"/>
      <c r="N155" s="38"/>
    </row>
    <row r="156" spans="1:14" s="36" customFormat="1" ht="10.95" customHeight="1" x14ac:dyDescent="0.2">
      <c r="A156" s="126" t="s">
        <v>41</v>
      </c>
      <c r="B156" s="127" t="s">
        <v>260</v>
      </c>
      <c r="C156" s="140" t="s">
        <v>174</v>
      </c>
      <c r="D156" s="52" t="s">
        <v>190</v>
      </c>
      <c r="E156" s="52">
        <v>179</v>
      </c>
      <c r="F156" s="61">
        <v>1257500</v>
      </c>
      <c r="G156" s="68"/>
      <c r="I156" s="37"/>
      <c r="L156" s="38"/>
      <c r="M156" s="38"/>
      <c r="N156" s="38"/>
    </row>
    <row r="157" spans="1:14" s="36" customFormat="1" ht="10.95" customHeight="1" x14ac:dyDescent="0.2">
      <c r="A157" s="126"/>
      <c r="B157" s="127"/>
      <c r="C157" s="140"/>
      <c r="D157" s="52" t="s">
        <v>190</v>
      </c>
      <c r="E157" s="52">
        <v>180</v>
      </c>
      <c r="F157" s="61">
        <v>16889508</v>
      </c>
      <c r="G157" s="68"/>
      <c r="I157" s="37"/>
      <c r="L157" s="38"/>
      <c r="M157" s="38"/>
      <c r="N157" s="38"/>
    </row>
    <row r="158" spans="1:14" s="36" customFormat="1" ht="10.95" customHeight="1" x14ac:dyDescent="0.2">
      <c r="A158" s="126"/>
      <c r="B158" s="127"/>
      <c r="C158" s="140"/>
      <c r="D158" s="52" t="s">
        <v>190</v>
      </c>
      <c r="E158" s="52">
        <v>181</v>
      </c>
      <c r="F158" s="61">
        <v>1435503</v>
      </c>
      <c r="G158" s="68"/>
      <c r="I158" s="37"/>
      <c r="L158" s="38"/>
      <c r="M158" s="38"/>
      <c r="N158" s="38"/>
    </row>
    <row r="159" spans="1:14" s="36" customFormat="1" ht="10.95" customHeight="1" x14ac:dyDescent="0.2">
      <c r="A159" s="126"/>
      <c r="B159" s="127"/>
      <c r="C159" s="140"/>
      <c r="D159" s="52" t="s">
        <v>190</v>
      </c>
      <c r="E159" s="52">
        <v>182</v>
      </c>
      <c r="F159" s="61">
        <v>574201</v>
      </c>
      <c r="G159" s="68">
        <f>SUM(F156:F159)</f>
        <v>20156712</v>
      </c>
      <c r="I159" s="37"/>
      <c r="L159" s="38"/>
      <c r="M159" s="38"/>
      <c r="N159" s="38"/>
    </row>
    <row r="160" spans="1:14" s="36" customFormat="1" ht="10.95" customHeight="1" x14ac:dyDescent="0.2">
      <c r="A160" s="126" t="s">
        <v>42</v>
      </c>
      <c r="B160" s="127" t="s">
        <v>260</v>
      </c>
      <c r="C160" s="140" t="s">
        <v>173</v>
      </c>
      <c r="D160" s="52" t="s">
        <v>190</v>
      </c>
      <c r="E160" s="52">
        <v>179</v>
      </c>
      <c r="F160" s="61">
        <v>3122500</v>
      </c>
      <c r="G160" s="68"/>
      <c r="I160" s="37"/>
      <c r="L160" s="38"/>
      <c r="M160" s="38"/>
      <c r="N160" s="38"/>
    </row>
    <row r="161" spans="1:14" s="36" customFormat="1" ht="10.95" customHeight="1" x14ac:dyDescent="0.2">
      <c r="A161" s="126"/>
      <c r="B161" s="127"/>
      <c r="C161" s="140"/>
      <c r="D161" s="52" t="s">
        <v>190</v>
      </c>
      <c r="E161" s="52">
        <v>180</v>
      </c>
      <c r="F161" s="61">
        <v>41938341</v>
      </c>
      <c r="G161" s="68"/>
      <c r="I161" s="37"/>
      <c r="L161" s="38"/>
      <c r="M161" s="38"/>
      <c r="N161" s="38"/>
    </row>
    <row r="162" spans="1:14" s="36" customFormat="1" ht="10.95" customHeight="1" x14ac:dyDescent="0.2">
      <c r="A162" s="126"/>
      <c r="B162" s="127"/>
      <c r="C162" s="140"/>
      <c r="D162" s="52" t="s">
        <v>190</v>
      </c>
      <c r="E162" s="52">
        <v>181</v>
      </c>
      <c r="F162" s="61">
        <v>3564497</v>
      </c>
      <c r="G162" s="68"/>
      <c r="I162" s="37"/>
      <c r="L162" s="38"/>
      <c r="M162" s="38"/>
      <c r="N162" s="38"/>
    </row>
    <row r="163" spans="1:14" s="36" customFormat="1" ht="10.95" customHeight="1" x14ac:dyDescent="0.2">
      <c r="A163" s="126"/>
      <c r="B163" s="127"/>
      <c r="C163" s="140"/>
      <c r="D163" s="52" t="s">
        <v>190</v>
      </c>
      <c r="E163" s="52">
        <v>182</v>
      </c>
      <c r="F163" s="69">
        <v>1425799</v>
      </c>
      <c r="G163" s="70">
        <f>SUM(F160:F163)</f>
        <v>50051137</v>
      </c>
      <c r="I163" s="37"/>
      <c r="L163" s="38"/>
      <c r="M163" s="38"/>
      <c r="N163" s="38"/>
    </row>
    <row r="164" spans="1:14" s="36" customFormat="1" x14ac:dyDescent="0.2">
      <c r="A164" s="34"/>
      <c r="B164" s="34"/>
      <c r="C164" s="35"/>
      <c r="D164" s="35"/>
      <c r="E164" s="35"/>
      <c r="F164" s="56"/>
      <c r="G164" s="71">
        <f>SUM(G163,G159,G155,G153,G135,G109,G106,G88,G33)</f>
        <v>1751808323</v>
      </c>
      <c r="I164" s="37"/>
      <c r="L164" s="38"/>
      <c r="M164" s="38"/>
      <c r="N164" s="38"/>
    </row>
    <row r="165" spans="1:14" s="36" customFormat="1" x14ac:dyDescent="0.2">
      <c r="A165" s="34"/>
      <c r="B165" s="34"/>
      <c r="C165" s="35"/>
      <c r="D165" s="35"/>
      <c r="E165" s="35"/>
      <c r="F165" s="56"/>
      <c r="G165" s="68"/>
      <c r="I165" s="37"/>
      <c r="L165" s="38"/>
      <c r="M165" s="38"/>
      <c r="N165" s="38"/>
    </row>
  </sheetData>
  <mergeCells count="58">
    <mergeCell ref="D1:F1"/>
    <mergeCell ref="A160:A163"/>
    <mergeCell ref="B160:B163"/>
    <mergeCell ref="C160:C163"/>
    <mergeCell ref="C25:C27"/>
    <mergeCell ref="C23:C24"/>
    <mergeCell ref="C51:C56"/>
    <mergeCell ref="A154:A155"/>
    <mergeCell ref="B154:B155"/>
    <mergeCell ref="C154:C155"/>
    <mergeCell ref="A156:A159"/>
    <mergeCell ref="B156:B159"/>
    <mergeCell ref="C156:C159"/>
    <mergeCell ref="A136:A153"/>
    <mergeCell ref="B136:B153"/>
    <mergeCell ref="C137:C138"/>
    <mergeCell ref="C143:C145"/>
    <mergeCell ref="C146:C147"/>
    <mergeCell ref="C148:C149"/>
    <mergeCell ref="C150:C151"/>
    <mergeCell ref="A107:A109"/>
    <mergeCell ref="B107:B109"/>
    <mergeCell ref="C107:C108"/>
    <mergeCell ref="A110:A135"/>
    <mergeCell ref="B110:B135"/>
    <mergeCell ref="C110:C111"/>
    <mergeCell ref="C112:C113"/>
    <mergeCell ref="C119:C120"/>
    <mergeCell ref="C123:C124"/>
    <mergeCell ref="C133:C134"/>
    <mergeCell ref="C87:C88"/>
    <mergeCell ref="A89:A106"/>
    <mergeCell ref="B89:B106"/>
    <mergeCell ref="C89:C94"/>
    <mergeCell ref="C95:C100"/>
    <mergeCell ref="C101:C106"/>
    <mergeCell ref="C84:C86"/>
    <mergeCell ref="A34:A88"/>
    <mergeCell ref="B34:B88"/>
    <mergeCell ref="C34:C38"/>
    <mergeCell ref="C39:C42"/>
    <mergeCell ref="C43:C46"/>
    <mergeCell ref="C47:C49"/>
    <mergeCell ref="C57:C60"/>
    <mergeCell ref="C61:C64"/>
    <mergeCell ref="C65:C66"/>
    <mergeCell ref="C67:C68"/>
    <mergeCell ref="C69:C70"/>
    <mergeCell ref="C71:C72"/>
    <mergeCell ref="C73:C74"/>
    <mergeCell ref="C75:C80"/>
    <mergeCell ref="C81:C83"/>
    <mergeCell ref="A5:A33"/>
    <mergeCell ref="B5:B33"/>
    <mergeCell ref="C5:C13"/>
    <mergeCell ref="C14:C22"/>
    <mergeCell ref="C28:C31"/>
    <mergeCell ref="C32:C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Tabela indykatywna</vt:lpstr>
      <vt:lpstr>ZI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2025-05-08T10:12:37Z</dcterms:modified>
</cp:coreProperties>
</file>